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-105" windowWidth="13245" windowHeight="12900" tabRatio="927"/>
  </bookViews>
  <sheets>
    <sheet name="Хабаровск-1" sheetId="45" r:id="rId1"/>
    <sheet name="Хабаровск-2" sheetId="35" r:id="rId2"/>
    <sheet name="Комсомольск" sheetId="33" r:id="rId3"/>
    <sheet name="Аян" sheetId="4" r:id="rId4"/>
    <sheet name="Верхнебур" sheetId="8" r:id="rId5"/>
    <sheet name="Николаевск" sheetId="22" r:id="rId6"/>
    <sheet name="Совгавань" sheetId="16" r:id="rId7"/>
    <sheet name="Ульч" sheetId="27" r:id="rId8"/>
    <sheet name="Частные МО" sheetId="49" r:id="rId9"/>
  </sheets>
  <externalReferences>
    <externalReference r:id="rId10"/>
    <externalReference r:id="rId11"/>
  </externalReferences>
  <definedNames>
    <definedName name="_xlnm._FilterDatabase" localSheetId="0" hidden="1">'Хабаровск-1'!$A$12:$G$683</definedName>
    <definedName name="_xlnm._FilterDatabase" localSheetId="1" hidden="1">'Хабаровск-2'!$A$8:$L$823</definedName>
    <definedName name="_xlnm._FilterDatabase" localSheetId="8" hidden="1">'Частные МО'!$A$7:$FF$22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2">'[2]1D_Gorin'!#REF!</definedName>
    <definedName name="блок" localSheetId="0">'[2]1D_Gorin'!#REF!</definedName>
    <definedName name="блок" localSheetId="1">'[2]1D_Gorin'!#REF!</definedName>
    <definedName name="блок">'[2]1D_Gorin'!#REF!</definedName>
    <definedName name="_xlnm.Print_Titles" localSheetId="3">Аян!$4:$7</definedName>
    <definedName name="_xlnm.Print_Titles" localSheetId="4">Верхнебур!$4:$7</definedName>
    <definedName name="_xlnm.Print_Titles" localSheetId="2">Комсомольск!$4:$7</definedName>
    <definedName name="_xlnm.Print_Titles" localSheetId="5">Николаевск!$4:$7</definedName>
    <definedName name="_xlnm.Print_Titles" localSheetId="6">Совгавань!$4:$7</definedName>
    <definedName name="_xlnm.Print_Titles" localSheetId="7">Ульч!$4:$7</definedName>
    <definedName name="_xlnm.Print_Titles" localSheetId="0">'Хабаровск-1'!$9:$12</definedName>
    <definedName name="_xlnm.Print_Titles" localSheetId="1">'Хабаровск-2'!$4:$7</definedName>
    <definedName name="_xlnm.Print_Titles" localSheetId="8">'Частные МО'!$4:$7</definedName>
    <definedName name="_xlnm.Print_Area" localSheetId="3">Аян!$A$1:$F$71</definedName>
    <definedName name="_xlnm.Print_Area" localSheetId="4">Верхнебур!$A$1:$F$71</definedName>
    <definedName name="_xlnm.Print_Area" localSheetId="2">Комсомольск!$A$1:$F$128</definedName>
    <definedName name="_xlnm.Print_Area" localSheetId="5">Николаевск!$A$1:$F$82</definedName>
    <definedName name="_xlnm.Print_Area" localSheetId="6">Совгавань!$A$2:$F$94</definedName>
    <definedName name="_xlnm.Print_Area" localSheetId="1">'Хабаровск-2'!$B$1:$G$708</definedName>
    <definedName name="_xlnm.Print_Area" localSheetId="8">'Частные МО'!$B$1:$G$22</definedName>
  </definedNames>
  <calcPr calcId="145621"/>
</workbook>
</file>

<file path=xl/calcChain.xml><?xml version="1.0" encoding="utf-8"?>
<calcChain xmlns="http://schemas.openxmlformats.org/spreadsheetml/2006/main">
  <c r="D563" i="45" l="1"/>
  <c r="D562" i="45"/>
  <c r="D561" i="45"/>
  <c r="D102" i="45"/>
  <c r="D101" i="45"/>
  <c r="C70" i="16" l="1"/>
  <c r="C67" i="16"/>
  <c r="D67" i="16"/>
  <c r="B67" i="16"/>
  <c r="F66" i="16"/>
  <c r="F67" i="16" s="1"/>
  <c r="E66" i="16" l="1"/>
  <c r="E67" i="16" s="1"/>
  <c r="D189" i="45"/>
  <c r="D521" i="35" l="1"/>
  <c r="D231" i="35"/>
  <c r="D204" i="35"/>
  <c r="D205" i="35"/>
  <c r="D12" i="35"/>
  <c r="D569" i="45"/>
  <c r="D216" i="45"/>
  <c r="D215" i="45"/>
  <c r="D214" i="45"/>
  <c r="D210" i="45"/>
  <c r="D208" i="45"/>
  <c r="D204" i="45"/>
  <c r="D201" i="45"/>
  <c r="D200" i="45"/>
  <c r="D192" i="45"/>
  <c r="C67" i="27" l="1"/>
  <c r="F67" i="27" s="1"/>
  <c r="F66" i="27"/>
  <c r="E66" i="27" s="1"/>
  <c r="E67" i="27" s="1"/>
  <c r="C64" i="27"/>
  <c r="C68" i="27" s="1"/>
  <c r="F68" i="27" s="1"/>
  <c r="F63" i="27"/>
  <c r="E63" i="27"/>
  <c r="F62" i="27"/>
  <c r="E62" i="27" s="1"/>
  <c r="F61" i="27"/>
  <c r="E61" i="27" s="1"/>
  <c r="E64" i="27" l="1"/>
  <c r="E68" i="27" s="1"/>
  <c r="F64" i="27"/>
  <c r="D33" i="45" l="1"/>
  <c r="D82" i="35" l="1"/>
  <c r="D399" i="45" l="1"/>
  <c r="D768" i="35" l="1"/>
  <c r="D106" i="16" l="1"/>
  <c r="D105" i="16"/>
  <c r="C106" i="16"/>
  <c r="C105" i="16"/>
  <c r="C71" i="16" l="1"/>
  <c r="C72" i="16" l="1"/>
  <c r="C107" i="16"/>
  <c r="D604" i="45"/>
  <c r="D629" i="45" l="1"/>
  <c r="D628" i="45"/>
  <c r="D773" i="35" l="1"/>
  <c r="D772" i="35"/>
  <c r="D767" i="35"/>
  <c r="D634" i="45" l="1"/>
  <c r="D633" i="45"/>
  <c r="D397" i="45" l="1"/>
  <c r="D607" i="45" l="1"/>
  <c r="D599" i="35" l="1"/>
  <c r="D466" i="35"/>
  <c r="D301" i="35"/>
  <c r="C17" i="4" l="1"/>
  <c r="C24" i="33"/>
  <c r="D12" i="49" l="1"/>
  <c r="D417" i="35" l="1"/>
  <c r="D653" i="35"/>
  <c r="D10" i="49" l="1"/>
  <c r="D15" i="49" s="1"/>
  <c r="C86" i="27" l="1"/>
  <c r="C85" i="27"/>
  <c r="C31" i="27"/>
  <c r="C20" i="27"/>
  <c r="C27" i="27" s="1"/>
  <c r="C100" i="16"/>
  <c r="C99" i="16"/>
  <c r="C87" i="16"/>
  <c r="C33" i="16"/>
  <c r="C22" i="16"/>
  <c r="C29" i="16" s="1"/>
  <c r="C88" i="22"/>
  <c r="C87" i="22"/>
  <c r="C35" i="22"/>
  <c r="C24" i="22"/>
  <c r="C31" i="22" s="1"/>
  <c r="C82" i="8" l="1"/>
  <c r="C81" i="8"/>
  <c r="C31" i="8"/>
  <c r="C20" i="8"/>
  <c r="C27" i="8" s="1"/>
  <c r="C76" i="4"/>
  <c r="C75" i="4"/>
  <c r="C28" i="4"/>
  <c r="C24" i="4"/>
  <c r="C93" i="33" l="1"/>
  <c r="C86" i="33"/>
  <c r="C35" i="33"/>
  <c r="D748" i="35"/>
  <c r="D749" i="35"/>
  <c r="D747" i="35"/>
  <c r="D754" i="35" s="1"/>
  <c r="D734" i="35"/>
  <c r="D736" i="35"/>
  <c r="D737" i="35"/>
  <c r="D738" i="35"/>
  <c r="D739" i="35"/>
  <c r="D740" i="35"/>
  <c r="D741" i="35"/>
  <c r="D742" i="35"/>
  <c r="D744" i="35"/>
  <c r="D746" i="35"/>
  <c r="D732" i="35"/>
  <c r="D726" i="35"/>
  <c r="D727" i="35"/>
  <c r="D728" i="35"/>
  <c r="D729" i="35"/>
  <c r="D730" i="35"/>
  <c r="D725" i="35"/>
  <c r="D723" i="35"/>
  <c r="D715" i="35"/>
  <c r="D716" i="35"/>
  <c r="D717" i="35"/>
  <c r="D718" i="35"/>
  <c r="D719" i="35"/>
  <c r="D714" i="35"/>
  <c r="D671" i="35"/>
  <c r="D664" i="35"/>
  <c r="D617" i="35"/>
  <c r="D610" i="35"/>
  <c r="D545" i="35"/>
  <c r="D538" i="35"/>
  <c r="D527" i="35"/>
  <c r="D534" i="35" s="1"/>
  <c r="D477" i="35"/>
  <c r="D428" i="35"/>
  <c r="D743" i="35"/>
  <c r="D379" i="35"/>
  <c r="D319" i="35"/>
  <c r="D312" i="35"/>
  <c r="D265" i="35"/>
  <c r="D258" i="35"/>
  <c r="D247" i="35"/>
  <c r="D254" i="35" s="1"/>
  <c r="D171" i="35"/>
  <c r="D164" i="35"/>
  <c r="D745" i="35" l="1"/>
  <c r="D753" i="35" s="1"/>
  <c r="C84" i="33"/>
  <c r="C112" i="33" s="1"/>
  <c r="D713" i="35"/>
  <c r="D720" i="35" s="1"/>
  <c r="D724" i="35"/>
  <c r="D662" i="35"/>
  <c r="D690" i="35" s="1"/>
  <c r="D608" i="35"/>
  <c r="D636" i="35" s="1"/>
  <c r="D310" i="35"/>
  <c r="D338" i="35" s="1"/>
  <c r="D536" i="35"/>
  <c r="D564" i="35" s="1"/>
  <c r="D162" i="35"/>
  <c r="D190" i="35" s="1"/>
  <c r="D256" i="35"/>
  <c r="D115" i="35" l="1"/>
  <c r="D104" i="35"/>
  <c r="D111" i="35" s="1"/>
  <c r="D58" i="35"/>
  <c r="D51" i="35"/>
  <c r="D40" i="35"/>
  <c r="D47" i="35" s="1"/>
  <c r="D18" i="35"/>
  <c r="D585" i="45"/>
  <c r="D587" i="45"/>
  <c r="D588" i="45"/>
  <c r="D589" i="45"/>
  <c r="D590" i="45"/>
  <c r="D591" i="45"/>
  <c r="D592" i="45"/>
  <c r="D594" i="45"/>
  <c r="D595" i="45"/>
  <c r="D596" i="45"/>
  <c r="D597" i="45"/>
  <c r="D598" i="45"/>
  <c r="D599" i="45"/>
  <c r="D600" i="45"/>
  <c r="D601" i="45"/>
  <c r="D602" i="45"/>
  <c r="D603" i="45"/>
  <c r="D606" i="45"/>
  <c r="D608" i="45"/>
  <c r="D609" i="45"/>
  <c r="D616" i="45" s="1"/>
  <c r="D610" i="45"/>
  <c r="D611" i="45"/>
  <c r="D576" i="45"/>
  <c r="D577" i="45"/>
  <c r="D578" i="45"/>
  <c r="D579" i="45"/>
  <c r="D580" i="45"/>
  <c r="D615" i="45" s="1"/>
  <c r="D581" i="45"/>
  <c r="D534" i="45"/>
  <c r="D527" i="45"/>
  <c r="D487" i="45"/>
  <c r="D480" i="45"/>
  <c r="D469" i="45"/>
  <c r="D476" i="45" s="1"/>
  <c r="D582" i="45" s="1"/>
  <c r="D422" i="45"/>
  <c r="D415" i="45"/>
  <c r="D385" i="45"/>
  <c r="D605" i="45"/>
  <c r="D322" i="45"/>
  <c r="D350" i="45" s="1"/>
  <c r="D258" i="45"/>
  <c r="D251" i="45"/>
  <c r="D178" i="45"/>
  <c r="D171" i="45"/>
  <c r="D127" i="45"/>
  <c r="D44" i="45"/>
  <c r="D593" i="45" l="1"/>
  <c r="D525" i="45"/>
  <c r="D553" i="45" s="1"/>
  <c r="D575" i="45"/>
  <c r="D49" i="35"/>
  <c r="D77" i="35" s="1"/>
  <c r="D78" i="35" s="1"/>
  <c r="D478" i="45"/>
  <c r="D506" i="45" s="1"/>
  <c r="D507" i="45" s="1"/>
  <c r="D249" i="45"/>
  <c r="D413" i="45"/>
  <c r="D441" i="45" s="1"/>
  <c r="D169" i="45"/>
  <c r="E20" i="49" l="1"/>
  <c r="E21" i="49" s="1"/>
  <c r="D20" i="49"/>
  <c r="D21" i="49" s="1"/>
  <c r="G19" i="49"/>
  <c r="F19" i="49" l="1"/>
  <c r="G20" i="49"/>
  <c r="G21" i="49" s="1"/>
  <c r="F20" i="49" l="1"/>
  <c r="F21" i="49" s="1"/>
  <c r="D247" i="45"/>
  <c r="F21" i="33" l="1"/>
  <c r="E21" i="33" s="1"/>
  <c r="C22" i="33"/>
  <c r="D819" i="35" l="1"/>
  <c r="D820" i="35"/>
  <c r="D822" i="35"/>
  <c r="D823" i="35"/>
  <c r="D814" i="35"/>
  <c r="D809" i="35" l="1"/>
  <c r="D810" i="35"/>
  <c r="D588" i="35" l="1"/>
  <c r="G584" i="35"/>
  <c r="F584" i="35" s="1"/>
  <c r="E673" i="45" l="1"/>
  <c r="D673" i="45"/>
  <c r="D676" i="45"/>
  <c r="D675" i="45"/>
  <c r="D674" i="45"/>
  <c r="D683" i="45" l="1"/>
  <c r="D682" i="45"/>
  <c r="D681" i="45"/>
  <c r="D677" i="45"/>
  <c r="D670" i="45"/>
  <c r="D669" i="45"/>
  <c r="D223" i="45"/>
  <c r="D167" i="45"/>
  <c r="G165" i="45"/>
  <c r="F165" i="45" s="1"/>
  <c r="D467" i="45" l="1"/>
  <c r="D302" i="45" l="1"/>
  <c r="G301" i="45"/>
  <c r="F301" i="45" s="1"/>
  <c r="G245" i="45" l="1"/>
  <c r="F245" i="45" s="1"/>
  <c r="C18" i="8" l="1"/>
  <c r="F17" i="8"/>
  <c r="E17" i="8" s="1"/>
  <c r="C17" i="27"/>
  <c r="F16" i="27"/>
  <c r="E16" i="27" s="1"/>
  <c r="C102" i="27" l="1"/>
  <c r="C104" i="27"/>
  <c r="C105" i="27"/>
  <c r="C116" i="16"/>
  <c r="C118" i="16"/>
  <c r="C104" i="22"/>
  <c r="C106" i="22"/>
  <c r="C107" i="22"/>
  <c r="C93" i="22"/>
  <c r="C98" i="8"/>
  <c r="C100" i="8"/>
  <c r="C101" i="8"/>
  <c r="C88" i="8"/>
  <c r="C87" i="8"/>
  <c r="C92" i="4"/>
  <c r="C94" i="4"/>
  <c r="C95" i="4"/>
  <c r="D83" i="4"/>
  <c r="C83" i="4"/>
  <c r="C81" i="4"/>
  <c r="D95" i="45" l="1"/>
  <c r="G94" i="45"/>
  <c r="F94" i="45" s="1"/>
  <c r="D79" i="27" l="1"/>
  <c r="C79" i="27"/>
  <c r="F78" i="27"/>
  <c r="F79" i="27" s="1"/>
  <c r="E78" i="27" l="1"/>
  <c r="E79" i="27" s="1"/>
  <c r="C21" i="22"/>
  <c r="C84" i="22" s="1"/>
  <c r="F20" i="22"/>
  <c r="E20" i="22" s="1"/>
  <c r="C72" i="27" l="1"/>
  <c r="C103" i="27" s="1"/>
  <c r="C70" i="27"/>
  <c r="C101" i="27" s="1"/>
  <c r="C76" i="16"/>
  <c r="C117" i="16" s="1"/>
  <c r="C74" i="16"/>
  <c r="C115" i="16" s="1"/>
  <c r="C79" i="22"/>
  <c r="C105" i="22" s="1"/>
  <c r="C77" i="22"/>
  <c r="C103" i="22" s="1"/>
  <c r="C74" i="8"/>
  <c r="C99" i="8" s="1"/>
  <c r="C72" i="8"/>
  <c r="C97" i="8" s="1"/>
  <c r="C68" i="4"/>
  <c r="C93" i="4" s="1"/>
  <c r="D821" i="35"/>
  <c r="D818" i="35" l="1"/>
  <c r="C69" i="27"/>
  <c r="C100" i="27" s="1"/>
  <c r="C73" i="16"/>
  <c r="C114" i="16" s="1"/>
  <c r="C76" i="22"/>
  <c r="C102" i="22" s="1"/>
  <c r="C71" i="8"/>
  <c r="C96" i="8" s="1"/>
  <c r="C66" i="4"/>
  <c r="C91" i="4" s="1"/>
  <c r="C65" i="4" l="1"/>
  <c r="C90" i="4" s="1"/>
  <c r="C31" i="33" l="1"/>
  <c r="D660" i="35" l="1"/>
  <c r="D606" i="35" l="1"/>
  <c r="D473" i="35"/>
  <c r="D424" i="35"/>
  <c r="D368" i="35" l="1"/>
  <c r="D375" i="35" s="1"/>
  <c r="D308" i="35"/>
  <c r="D339" i="35" s="1"/>
  <c r="D217" i="35" l="1"/>
  <c r="D210" i="35"/>
  <c r="D284" i="35" l="1"/>
  <c r="D208" i="35"/>
  <c r="D236" i="35" s="1"/>
  <c r="D285" i="35" l="1"/>
  <c r="D378" i="45" l="1"/>
  <c r="D376" i="45" s="1"/>
  <c r="D405" i="45" s="1"/>
  <c r="D120" i="45" l="1"/>
  <c r="D118" i="45" s="1"/>
  <c r="D277" i="45" l="1"/>
  <c r="D198" i="45"/>
  <c r="D146" i="45"/>
  <c r="D37" i="45"/>
  <c r="D35" i="45" l="1"/>
  <c r="D586" i="45"/>
  <c r="D584" i="45" s="1"/>
  <c r="D63" i="45" l="1"/>
  <c r="D614" i="45"/>
  <c r="D612" i="45"/>
  <c r="D617" i="45" s="1"/>
  <c r="D637" i="35"/>
  <c r="G92" i="45" l="1"/>
  <c r="F92" i="45" s="1"/>
  <c r="G98" i="45" l="1"/>
  <c r="F98" i="45" l="1"/>
  <c r="D696" i="35" l="1"/>
  <c r="D697" i="35" s="1"/>
  <c r="G695" i="35"/>
  <c r="G694" i="35"/>
  <c r="F694" i="35" s="1"/>
  <c r="G696" i="35" l="1"/>
  <c r="F695" i="35"/>
  <c r="F696" i="35" s="1"/>
  <c r="F697" i="35" s="1"/>
  <c r="E696" i="35" l="1"/>
  <c r="E697" i="35" s="1"/>
  <c r="G697" i="35"/>
  <c r="D525" i="35" l="1"/>
  <c r="C82" i="27" l="1"/>
  <c r="F15" i="27"/>
  <c r="E15" i="27" s="1"/>
  <c r="F14" i="27"/>
  <c r="E14" i="27" s="1"/>
  <c r="F13" i="27"/>
  <c r="F12" i="27"/>
  <c r="E12" i="27" s="1"/>
  <c r="F11" i="27"/>
  <c r="E11" i="27" s="1"/>
  <c r="F10" i="27"/>
  <c r="E13" i="27" l="1"/>
  <c r="F17" i="27"/>
  <c r="E10" i="27"/>
  <c r="E17" i="27" l="1"/>
  <c r="E82" i="27" s="1"/>
  <c r="D17" i="27"/>
  <c r="F82" i="27"/>
  <c r="D82" i="27" l="1"/>
  <c r="G222" i="45" l="1"/>
  <c r="G223" i="45" l="1"/>
  <c r="E223" i="45" s="1"/>
  <c r="G673" i="45"/>
  <c r="F222" i="45"/>
  <c r="F223" i="45" l="1"/>
  <c r="F673" i="45"/>
  <c r="D706" i="35" l="1"/>
  <c r="G706" i="35" l="1"/>
  <c r="G707" i="35" l="1"/>
  <c r="D707" i="35"/>
  <c r="G705" i="35"/>
  <c r="E707" i="35" l="1"/>
  <c r="F705" i="35"/>
  <c r="F706" i="35" s="1"/>
  <c r="F707" i="35" s="1"/>
  <c r="D227" i="45" l="1"/>
  <c r="C69" i="8" l="1"/>
  <c r="C89" i="8" s="1"/>
  <c r="F68" i="8" l="1"/>
  <c r="G197" i="35"/>
  <c r="F197" i="35" s="1"/>
  <c r="D198" i="35"/>
  <c r="G451" i="45"/>
  <c r="E68" i="8" l="1"/>
  <c r="E88" i="8" s="1"/>
  <c r="F88" i="8"/>
  <c r="D88" i="8" l="1"/>
  <c r="C74" i="22" l="1"/>
  <c r="C95" i="22" s="1"/>
  <c r="D63" i="4"/>
  <c r="C63" i="4"/>
  <c r="D126" i="33"/>
  <c r="C126" i="33"/>
  <c r="D74" i="33" l="1"/>
  <c r="C74" i="33"/>
  <c r="D592" i="35" l="1"/>
  <c r="D290" i="35"/>
  <c r="D291" i="35" s="1"/>
  <c r="E153" i="35" l="1"/>
  <c r="D153" i="35"/>
  <c r="G511" i="45" l="1"/>
  <c r="D512" i="45"/>
  <c r="D513" i="45" s="1"/>
  <c r="G510" i="45"/>
  <c r="D448" i="45"/>
  <c r="D452" i="45"/>
  <c r="F451" i="45"/>
  <c r="G450" i="45"/>
  <c r="G447" i="45"/>
  <c r="F447" i="45" s="1"/>
  <c r="F448" i="45" s="1"/>
  <c r="E448" i="45"/>
  <c r="G370" i="45"/>
  <c r="D453" i="45" l="1"/>
  <c r="F510" i="45"/>
  <c r="G452" i="45"/>
  <c r="E452" i="45" s="1"/>
  <c r="G512" i="45"/>
  <c r="E512" i="45" s="1"/>
  <c r="F511" i="45"/>
  <c r="F450" i="45"/>
  <c r="F452" i="45" s="1"/>
  <c r="G448" i="45"/>
  <c r="F370" i="45"/>
  <c r="G513" i="45" l="1"/>
  <c r="F453" i="45"/>
  <c r="G453" i="45"/>
  <c r="E453" i="45" s="1"/>
  <c r="F512" i="45"/>
  <c r="F513" i="45" s="1"/>
  <c r="D371" i="45"/>
  <c r="E306" i="45"/>
  <c r="G304" i="45"/>
  <c r="F304" i="45" s="1"/>
  <c r="G305" i="45"/>
  <c r="F305" i="45" s="1"/>
  <c r="D306" i="45"/>
  <c r="G226" i="45"/>
  <c r="G225" i="45"/>
  <c r="D99" i="45"/>
  <c r="G97" i="45"/>
  <c r="D100" i="45" l="1"/>
  <c r="D671" i="45"/>
  <c r="F226" i="45"/>
  <c r="G227" i="45"/>
  <c r="E227" i="45" s="1"/>
  <c r="F306" i="45"/>
  <c r="G306" i="45"/>
  <c r="F225" i="45"/>
  <c r="G99" i="45"/>
  <c r="F97" i="45"/>
  <c r="F227" i="45" l="1"/>
  <c r="E99" i="45"/>
  <c r="F99" i="45"/>
  <c r="D307" i="45" l="1"/>
  <c r="G299" i="45"/>
  <c r="F299" i="45" l="1"/>
  <c r="C108" i="16" l="1"/>
  <c r="C19" i="16"/>
  <c r="C96" i="16" s="1"/>
  <c r="G465" i="45" l="1"/>
  <c r="F465" i="45" s="1"/>
  <c r="G464" i="45"/>
  <c r="F464" i="45" s="1"/>
  <c r="E557" i="45" l="1"/>
  <c r="E558" i="45" s="1"/>
  <c r="D557" i="45"/>
  <c r="D558" i="45" s="1"/>
  <c r="G556" i="45" l="1"/>
  <c r="G557" i="45" s="1"/>
  <c r="F556" i="45" l="1"/>
  <c r="F557" i="45" s="1"/>
  <c r="F558" i="45" s="1"/>
  <c r="G558" i="45" l="1"/>
  <c r="C71" i="33"/>
  <c r="C75" i="33" l="1"/>
  <c r="G591" i="35"/>
  <c r="F591" i="35" s="1"/>
  <c r="G585" i="35"/>
  <c r="F585" i="35" s="1"/>
  <c r="G583" i="35"/>
  <c r="F583" i="35" s="1"/>
  <c r="G586" i="35"/>
  <c r="G587" i="35"/>
  <c r="F587" i="35" s="1"/>
  <c r="F586" i="35" l="1"/>
  <c r="D518" i="45"/>
  <c r="C78" i="8" l="1"/>
  <c r="G517" i="45" l="1"/>
  <c r="G518" i="45" l="1"/>
  <c r="F517" i="45"/>
  <c r="G360" i="35"/>
  <c r="D361" i="35"/>
  <c r="G289" i="35"/>
  <c r="G810" i="35" l="1"/>
  <c r="E810" i="35" s="1"/>
  <c r="E518" i="45"/>
  <c r="D362" i="35"/>
  <c r="F518" i="45"/>
  <c r="F289" i="35"/>
  <c r="F360" i="35"/>
  <c r="F810" i="35" l="1"/>
  <c r="E523" i="45"/>
  <c r="D523" i="45"/>
  <c r="G522" i="45"/>
  <c r="G466" i="45"/>
  <c r="G463" i="45"/>
  <c r="G462" i="45"/>
  <c r="G461" i="45"/>
  <c r="G460" i="45"/>
  <c r="G459" i="45"/>
  <c r="G458" i="45"/>
  <c r="G457" i="45"/>
  <c r="D411" i="45"/>
  <c r="G410" i="45"/>
  <c r="G670" i="45"/>
  <c r="G369" i="45"/>
  <c r="E367" i="45"/>
  <c r="D367" i="45"/>
  <c r="G366" i="45"/>
  <c r="D320" i="45"/>
  <c r="G319" i="45"/>
  <c r="F319" i="45" s="1"/>
  <c r="G318" i="45"/>
  <c r="F318" i="45" s="1"/>
  <c r="G317" i="45"/>
  <c r="F317" i="45" s="1"/>
  <c r="G316" i="45"/>
  <c r="F316" i="45" s="1"/>
  <c r="G315" i="45"/>
  <c r="F315" i="45" s="1"/>
  <c r="G314" i="45"/>
  <c r="F314" i="45" s="1"/>
  <c r="G300" i="45"/>
  <c r="G246" i="45"/>
  <c r="G244" i="45"/>
  <c r="G243" i="45"/>
  <c r="G242" i="45"/>
  <c r="G241" i="45"/>
  <c r="G240" i="45"/>
  <c r="G239" i="45"/>
  <c r="G238" i="45"/>
  <c r="G237" i="45"/>
  <c r="G236" i="45"/>
  <c r="G235" i="45"/>
  <c r="G234" i="45"/>
  <c r="G233" i="45"/>
  <c r="D228" i="45"/>
  <c r="G166" i="45"/>
  <c r="G164" i="45"/>
  <c r="G163" i="45"/>
  <c r="G162" i="45"/>
  <c r="G161" i="45"/>
  <c r="E155" i="45"/>
  <c r="E156" i="45" s="1"/>
  <c r="D155" i="45"/>
  <c r="G154" i="45"/>
  <c r="D116" i="45"/>
  <c r="G115" i="45"/>
  <c r="G114" i="45"/>
  <c r="G113" i="45"/>
  <c r="G112" i="45"/>
  <c r="G111" i="45"/>
  <c r="G110" i="45"/>
  <c r="G109" i="45"/>
  <c r="G108" i="45"/>
  <c r="F108" i="45" s="1"/>
  <c r="G93" i="45"/>
  <c r="G91" i="45"/>
  <c r="G90" i="45"/>
  <c r="G89" i="45"/>
  <c r="G88" i="45"/>
  <c r="G87" i="45"/>
  <c r="G86" i="45"/>
  <c r="G32" i="45"/>
  <c r="G31" i="45"/>
  <c r="G30" i="45"/>
  <c r="G29" i="45"/>
  <c r="G28" i="45"/>
  <c r="G27" i="45"/>
  <c r="G26" i="45"/>
  <c r="G25" i="45"/>
  <c r="G24" i="45"/>
  <c r="G23" i="45"/>
  <c r="G22" i="45"/>
  <c r="G21" i="45"/>
  <c r="G20" i="45"/>
  <c r="G19" i="45"/>
  <c r="G18" i="45"/>
  <c r="G17" i="45"/>
  <c r="G16" i="45"/>
  <c r="G15" i="45"/>
  <c r="D667" i="45" l="1"/>
  <c r="G669" i="45"/>
  <c r="E669" i="45" s="1"/>
  <c r="E670" i="45"/>
  <c r="D572" i="45"/>
  <c r="G302" i="45"/>
  <c r="E302" i="45" s="1"/>
  <c r="F233" i="45"/>
  <c r="G247" i="45"/>
  <c r="E247" i="45" s="1"/>
  <c r="G95" i="45"/>
  <c r="E95" i="45" s="1"/>
  <c r="G523" i="45"/>
  <c r="F166" i="45"/>
  <c r="G371" i="45"/>
  <c r="E513" i="45"/>
  <c r="D372" i="45"/>
  <c r="G467" i="45"/>
  <c r="E467" i="45" s="1"/>
  <c r="F240" i="45"/>
  <c r="F522" i="45"/>
  <c r="D156" i="45"/>
  <c r="D672" i="45" s="1"/>
  <c r="F300" i="45"/>
  <c r="F366" i="45"/>
  <c r="F367" i="45" s="1"/>
  <c r="G367" i="45"/>
  <c r="G320" i="45"/>
  <c r="E320" i="45" s="1"/>
  <c r="F242" i="45"/>
  <c r="F236" i="45"/>
  <c r="F243" i="45"/>
  <c r="F237" i="45"/>
  <c r="F241" i="45"/>
  <c r="F244" i="45"/>
  <c r="F112" i="45"/>
  <c r="F110" i="45"/>
  <c r="F114" i="45"/>
  <c r="F162" i="45"/>
  <c r="G116" i="45"/>
  <c r="E116" i="45" s="1"/>
  <c r="F109" i="45"/>
  <c r="F111" i="45"/>
  <c r="F113" i="45"/>
  <c r="F115" i="45"/>
  <c r="F30" i="45"/>
  <c r="F26" i="45"/>
  <c r="F31" i="45"/>
  <c r="F27" i="45"/>
  <c r="F320" i="45"/>
  <c r="F21" i="45"/>
  <c r="F22" i="45"/>
  <c r="F23" i="45"/>
  <c r="F24" i="45"/>
  <c r="F25" i="45"/>
  <c r="F29" i="45"/>
  <c r="F163" i="45"/>
  <c r="F235" i="45"/>
  <c r="F239" i="45"/>
  <c r="G33" i="45"/>
  <c r="F28" i="45"/>
  <c r="F32" i="45"/>
  <c r="F164" i="45"/>
  <c r="F234" i="45"/>
  <c r="F238" i="45"/>
  <c r="F246" i="45"/>
  <c r="G167" i="45"/>
  <c r="E167" i="45" s="1"/>
  <c r="F15" i="45"/>
  <c r="F17" i="45"/>
  <c r="F19" i="45"/>
  <c r="F20" i="45"/>
  <c r="F86" i="45"/>
  <c r="F87" i="45"/>
  <c r="F88" i="45"/>
  <c r="F89" i="45"/>
  <c r="F90" i="45"/>
  <c r="F91" i="45"/>
  <c r="F93" i="45"/>
  <c r="F154" i="45"/>
  <c r="F155" i="45" s="1"/>
  <c r="F156" i="45" s="1"/>
  <c r="G155" i="45"/>
  <c r="F161" i="45"/>
  <c r="F16" i="45"/>
  <c r="F18" i="45"/>
  <c r="F457" i="45"/>
  <c r="F459" i="45"/>
  <c r="F461" i="45"/>
  <c r="F463" i="45"/>
  <c r="F369" i="45"/>
  <c r="F670" i="45"/>
  <c r="F458" i="45"/>
  <c r="F460" i="45"/>
  <c r="F462" i="45"/>
  <c r="F466" i="45"/>
  <c r="F410" i="45"/>
  <c r="G411" i="45"/>
  <c r="E411" i="45" s="1"/>
  <c r="F467" i="45" l="1"/>
  <c r="F669" i="45"/>
  <c r="G307" i="45"/>
  <c r="E307" i="45" s="1"/>
  <c r="E371" i="45"/>
  <c r="G671" i="45"/>
  <c r="G667" i="45"/>
  <c r="F302" i="45"/>
  <c r="F307" i="45" s="1"/>
  <c r="F247" i="45"/>
  <c r="E33" i="45"/>
  <c r="G572" i="45"/>
  <c r="F95" i="45"/>
  <c r="G228" i="45"/>
  <c r="E228" i="45" s="1"/>
  <c r="F228" i="45"/>
  <c r="F523" i="45"/>
  <c r="F411" i="45"/>
  <c r="G372" i="45"/>
  <c r="E372" i="45" s="1"/>
  <c r="F371" i="45"/>
  <c r="G100" i="45"/>
  <c r="F167" i="45"/>
  <c r="F116" i="45"/>
  <c r="G156" i="45"/>
  <c r="F33" i="45"/>
  <c r="F671" i="45" l="1"/>
  <c r="E671" i="45"/>
  <c r="F667" i="45"/>
  <c r="E667" i="45"/>
  <c r="E572" i="45"/>
  <c r="E100" i="45"/>
  <c r="G672" i="45"/>
  <c r="F572" i="45"/>
  <c r="F372" i="45"/>
  <c r="F100" i="45"/>
  <c r="F672" i="45" l="1"/>
  <c r="E672" i="45"/>
  <c r="D641" i="35" l="1"/>
  <c r="D642" i="35" s="1"/>
  <c r="G590" i="35" l="1"/>
  <c r="G592" i="35" l="1"/>
  <c r="E592" i="35" s="1"/>
  <c r="F590" i="35"/>
  <c r="F592" i="35" s="1"/>
  <c r="G640" i="35" l="1"/>
  <c r="G641" i="35" l="1"/>
  <c r="E641" i="35" s="1"/>
  <c r="F640" i="35"/>
  <c r="F641" i="35" s="1"/>
  <c r="F642" i="35" s="1"/>
  <c r="D593" i="35"/>
  <c r="G582" i="35"/>
  <c r="G642" i="35" l="1"/>
  <c r="F582" i="35"/>
  <c r="G588" i="35"/>
  <c r="G593" i="35" s="1"/>
  <c r="E593" i="35" l="1"/>
  <c r="F588" i="35"/>
  <c r="F593" i="35" s="1"/>
  <c r="E588" i="35"/>
  <c r="D299" i="35" l="1"/>
  <c r="G298" i="35"/>
  <c r="G297" i="35"/>
  <c r="F297" i="35" s="1"/>
  <c r="F298" i="35" l="1"/>
  <c r="F299" i="35" s="1"/>
  <c r="G299" i="35"/>
  <c r="F73" i="22" l="1"/>
  <c r="F93" i="22" s="1"/>
  <c r="F67" i="8"/>
  <c r="F87" i="8" s="1"/>
  <c r="D93" i="22" l="1"/>
  <c r="D87" i="8"/>
  <c r="F69" i="8"/>
  <c r="F74" i="22"/>
  <c r="E73" i="22"/>
  <c r="E93" i="22" s="1"/>
  <c r="E67" i="8"/>
  <c r="E87" i="8" s="1"/>
  <c r="D69" i="8" l="1"/>
  <c r="F89" i="8"/>
  <c r="D74" i="22"/>
  <c r="F95" i="22"/>
  <c r="E69" i="8"/>
  <c r="E89" i="8" s="1"/>
  <c r="E74" i="22"/>
  <c r="E95" i="22" s="1"/>
  <c r="D95" i="22" l="1"/>
  <c r="D89" i="8"/>
  <c r="F62" i="4"/>
  <c r="F125" i="33"/>
  <c r="F73" i="33"/>
  <c r="F74" i="33" l="1"/>
  <c r="F83" i="4"/>
  <c r="F81" i="4"/>
  <c r="F63" i="4"/>
  <c r="F126" i="33"/>
  <c r="E73" i="33"/>
  <c r="E62" i="4"/>
  <c r="E125" i="33"/>
  <c r="D81" i="4" l="1"/>
  <c r="E74" i="33"/>
  <c r="E81" i="4"/>
  <c r="E83" i="4"/>
  <c r="E63" i="4"/>
  <c r="E126" i="33"/>
  <c r="E508" i="35" l="1"/>
  <c r="E509" i="35" s="1"/>
  <c r="D508" i="35"/>
  <c r="G507" i="35"/>
  <c r="G508" i="35" s="1"/>
  <c r="G509" i="35" s="1"/>
  <c r="E459" i="35"/>
  <c r="E460" i="35" s="1"/>
  <c r="D459" i="35"/>
  <c r="G458" i="35"/>
  <c r="G459" i="35" s="1"/>
  <c r="G460" i="35" s="1"/>
  <c r="E410" i="35"/>
  <c r="E411" i="35" s="1"/>
  <c r="D410" i="35"/>
  <c r="D411" i="35" s="1"/>
  <c r="G409" i="35"/>
  <c r="G359" i="35"/>
  <c r="G288" i="35"/>
  <c r="G290" i="35" s="1"/>
  <c r="D240" i="35"/>
  <c r="G239" i="35"/>
  <c r="G240" i="35" s="1"/>
  <c r="G196" i="35"/>
  <c r="G152" i="35"/>
  <c r="G93" i="35"/>
  <c r="G361" i="35" l="1"/>
  <c r="E361" i="35" s="1"/>
  <c r="E362" i="35" s="1"/>
  <c r="G809" i="35"/>
  <c r="G241" i="35"/>
  <c r="E240" i="35"/>
  <c r="G291" i="35"/>
  <c r="E290" i="35"/>
  <c r="G362" i="35"/>
  <c r="G198" i="35"/>
  <c r="E198" i="35" s="1"/>
  <c r="D509" i="35"/>
  <c r="D460" i="35"/>
  <c r="D241" i="35"/>
  <c r="F196" i="35"/>
  <c r="F198" i="35" s="1"/>
  <c r="G153" i="35"/>
  <c r="F288" i="35"/>
  <c r="F290" i="35" s="1"/>
  <c r="F291" i="35" s="1"/>
  <c r="F507" i="35"/>
  <c r="F508" i="35" s="1"/>
  <c r="F509" i="35" s="1"/>
  <c r="F458" i="35"/>
  <c r="F459" i="35" s="1"/>
  <c r="F460" i="35" s="1"/>
  <c r="F409" i="35"/>
  <c r="F410" i="35" s="1"/>
  <c r="F411" i="35" s="1"/>
  <c r="G410" i="35"/>
  <c r="G411" i="35" s="1"/>
  <c r="F93" i="35"/>
  <c r="F359" i="35"/>
  <c r="F239" i="35"/>
  <c r="F240" i="35" s="1"/>
  <c r="F241" i="35" s="1"/>
  <c r="F152" i="35"/>
  <c r="F153" i="35" s="1"/>
  <c r="E241" i="35" l="1"/>
  <c r="E809" i="35"/>
  <c r="G811" i="35"/>
  <c r="F361" i="35"/>
  <c r="F809" i="35"/>
  <c r="E291" i="35"/>
  <c r="F362" i="35" l="1"/>
  <c r="F811" i="35"/>
  <c r="E150" i="35"/>
  <c r="D150" i="35"/>
  <c r="D154" i="35" s="1"/>
  <c r="G149" i="35"/>
  <c r="F149" i="35" l="1"/>
  <c r="F150" i="35" s="1"/>
  <c r="F154" i="35" s="1"/>
  <c r="G150" i="35"/>
  <c r="G154" i="35" s="1"/>
  <c r="E154" i="35" s="1"/>
  <c r="C123" i="33" l="1"/>
  <c r="C127" i="33" s="1"/>
  <c r="C15" i="4" l="1"/>
  <c r="C72" i="4" s="1"/>
  <c r="E702" i="35" l="1"/>
  <c r="D702" i="35"/>
  <c r="G701" i="35"/>
  <c r="G702" i="35" l="1"/>
  <c r="F701" i="35"/>
  <c r="F702" i="35" l="1"/>
  <c r="D160" i="35"/>
  <c r="F122" i="33" l="1"/>
  <c r="F123" i="33" s="1"/>
  <c r="F70" i="33"/>
  <c r="E70" i="33" s="1"/>
  <c r="F69" i="33"/>
  <c r="F127" i="33" l="1"/>
  <c r="D127" i="33" s="1"/>
  <c r="D123" i="33"/>
  <c r="F71" i="33"/>
  <c r="E122" i="33"/>
  <c r="E123" i="33" s="1"/>
  <c r="E69" i="33"/>
  <c r="E71" i="33" s="1"/>
  <c r="D71" i="33" l="1"/>
  <c r="E75" i="33"/>
  <c r="F75" i="33"/>
  <c r="E127" i="33"/>
  <c r="D75" i="33" l="1"/>
  <c r="C60" i="4" l="1"/>
  <c r="C79" i="4" s="1"/>
  <c r="F59" i="4"/>
  <c r="E59" i="4" s="1"/>
  <c r="F58" i="4"/>
  <c r="E58" i="4" s="1"/>
  <c r="D651" i="35"/>
  <c r="G650" i="35"/>
  <c r="G649" i="35"/>
  <c r="G648" i="35"/>
  <c r="G647" i="35"/>
  <c r="D811" i="35"/>
  <c r="G524" i="35"/>
  <c r="G523" i="35"/>
  <c r="G522" i="35"/>
  <c r="G521" i="35"/>
  <c r="F521" i="35" s="1"/>
  <c r="G520" i="35"/>
  <c r="F520" i="35" s="1"/>
  <c r="G519" i="35"/>
  <c r="F519" i="35" s="1"/>
  <c r="G518" i="35"/>
  <c r="F518" i="35" s="1"/>
  <c r="G517" i="35"/>
  <c r="F517" i="35" s="1"/>
  <c r="G516" i="35"/>
  <c r="F516" i="35" s="1"/>
  <c r="G515" i="35"/>
  <c r="F515" i="35" s="1"/>
  <c r="G514" i="35"/>
  <c r="G513" i="35"/>
  <c r="D206" i="35"/>
  <c r="G205" i="35"/>
  <c r="F205" i="35" s="1"/>
  <c r="G204" i="35"/>
  <c r="F204" i="35" s="1"/>
  <c r="D194" i="35"/>
  <c r="D199" i="35" s="1"/>
  <c r="G193" i="35"/>
  <c r="G159" i="35"/>
  <c r="F159" i="35" s="1"/>
  <c r="G158" i="35"/>
  <c r="F158" i="35" s="1"/>
  <c r="D102" i="35"/>
  <c r="G101" i="35"/>
  <c r="G100" i="35"/>
  <c r="G99" i="35"/>
  <c r="D91" i="35"/>
  <c r="G90" i="35"/>
  <c r="G89" i="35"/>
  <c r="G88" i="35"/>
  <c r="G87" i="35"/>
  <c r="G86" i="35"/>
  <c r="G85" i="35"/>
  <c r="D38" i="35"/>
  <c r="G37" i="35"/>
  <c r="G36" i="35"/>
  <c r="G35" i="35"/>
  <c r="G34" i="35"/>
  <c r="G33" i="35"/>
  <c r="G32" i="35"/>
  <c r="G31" i="35"/>
  <c r="G30" i="35"/>
  <c r="G29" i="35"/>
  <c r="E811" i="35" l="1"/>
  <c r="D94" i="35"/>
  <c r="F514" i="35"/>
  <c r="C64" i="4"/>
  <c r="C84" i="4" s="1"/>
  <c r="F522" i="35"/>
  <c r="F524" i="35"/>
  <c r="F523" i="35"/>
  <c r="E60" i="4"/>
  <c r="E79" i="4" s="1"/>
  <c r="F647" i="35"/>
  <c r="F649" i="35"/>
  <c r="F648" i="35"/>
  <c r="F650" i="35"/>
  <c r="F160" i="35"/>
  <c r="F206" i="35"/>
  <c r="F86" i="35"/>
  <c r="F87" i="35"/>
  <c r="F88" i="35"/>
  <c r="F89" i="35"/>
  <c r="F100" i="35"/>
  <c r="G525" i="35"/>
  <c r="E525" i="35" s="1"/>
  <c r="F513" i="35"/>
  <c r="F36" i="35"/>
  <c r="G651" i="35"/>
  <c r="E651" i="35" s="1"/>
  <c r="F29" i="35"/>
  <c r="F85" i="35"/>
  <c r="F90" i="35"/>
  <c r="F99" i="35"/>
  <c r="F101" i="35"/>
  <c r="G160" i="35"/>
  <c r="G194" i="35"/>
  <c r="E194" i="35" s="1"/>
  <c r="F193" i="35"/>
  <c r="F194" i="35" s="1"/>
  <c r="G206" i="35"/>
  <c r="E206" i="35" s="1"/>
  <c r="F37" i="35"/>
  <c r="F35" i="35"/>
  <c r="F34" i="35"/>
  <c r="F33" i="35"/>
  <c r="F32" i="35"/>
  <c r="F31" i="35"/>
  <c r="F30" i="35"/>
  <c r="F60" i="4"/>
  <c r="G102" i="35"/>
  <c r="E102" i="35" s="1"/>
  <c r="G91" i="35"/>
  <c r="G38" i="35"/>
  <c r="E38" i="35" s="1"/>
  <c r="E91" i="35" l="1"/>
  <c r="E160" i="35"/>
  <c r="D60" i="4"/>
  <c r="F79" i="4"/>
  <c r="G94" i="35"/>
  <c r="E64" i="4"/>
  <c r="E84" i="4" s="1"/>
  <c r="F64" i="4"/>
  <c r="F525" i="35"/>
  <c r="F102" i="35"/>
  <c r="F91" i="35"/>
  <c r="D79" i="4" l="1"/>
  <c r="E94" i="35"/>
  <c r="D64" i="4"/>
  <c r="F84" i="4"/>
  <c r="F94" i="35"/>
  <c r="E642" i="35"/>
  <c r="D84" i="4" l="1"/>
  <c r="G22" i="35"/>
  <c r="F22" i="35" s="1"/>
  <c r="G21" i="35"/>
  <c r="F21" i="35" s="1"/>
  <c r="D23" i="35"/>
  <c r="D807" i="35" s="1"/>
  <c r="G12" i="35"/>
  <c r="F12" i="35" s="1"/>
  <c r="G11" i="35"/>
  <c r="F11" i="35" s="1"/>
  <c r="D13" i="35"/>
  <c r="D710" i="35" s="1"/>
  <c r="D24" i="35" l="1"/>
  <c r="D812" i="35" s="1"/>
  <c r="F38" i="35"/>
  <c r="F23" i="35"/>
  <c r="F807" i="35" s="1"/>
  <c r="G23" i="35"/>
  <c r="G807" i="35" s="1"/>
  <c r="G13" i="35"/>
  <c r="E807" i="35" l="1"/>
  <c r="E13" i="35"/>
  <c r="G710" i="35"/>
  <c r="E23" i="35"/>
  <c r="F24" i="35"/>
  <c r="G24" i="35"/>
  <c r="F651" i="35"/>
  <c r="E710" i="35" l="1"/>
  <c r="F13" i="35"/>
  <c r="F710" i="35" s="1"/>
  <c r="E24" i="35" l="1"/>
  <c r="C82" i="33" l="1"/>
  <c r="F81" i="33"/>
  <c r="F80" i="33"/>
  <c r="E80" i="33" l="1"/>
  <c r="E81" i="33"/>
  <c r="F82" i="33"/>
  <c r="D82" i="33" l="1"/>
  <c r="F10" i="33" l="1"/>
  <c r="E10" i="33" l="1"/>
  <c r="F20" i="33" l="1"/>
  <c r="F19" i="33"/>
  <c r="F18" i="33"/>
  <c r="F17" i="33"/>
  <c r="F16" i="33"/>
  <c r="F15" i="33"/>
  <c r="F14" i="33"/>
  <c r="F13" i="33"/>
  <c r="F12" i="33"/>
  <c r="F11" i="33"/>
  <c r="F22" i="33" l="1"/>
  <c r="E11" i="33"/>
  <c r="E17" i="33"/>
  <c r="E20" i="33"/>
  <c r="E13" i="33"/>
  <c r="E19" i="33"/>
  <c r="E16" i="33"/>
  <c r="E14" i="33"/>
  <c r="E12" i="33"/>
  <c r="E15" i="33"/>
  <c r="E18" i="33"/>
  <c r="E22" i="33" l="1"/>
  <c r="D22" i="33"/>
  <c r="E82" i="33"/>
  <c r="C71" i="22" l="1"/>
  <c r="C91" i="22" s="1"/>
  <c r="F70" i="22"/>
  <c r="E70" i="22" s="1"/>
  <c r="F69" i="22"/>
  <c r="E69" i="22" s="1"/>
  <c r="F68" i="22"/>
  <c r="E68" i="22" s="1"/>
  <c r="F67" i="22"/>
  <c r="E67" i="22" s="1"/>
  <c r="F66" i="22"/>
  <c r="E66" i="22" s="1"/>
  <c r="F65" i="22"/>
  <c r="E65" i="22" s="1"/>
  <c r="F19" i="22"/>
  <c r="F18" i="22"/>
  <c r="F17" i="22"/>
  <c r="F16" i="22"/>
  <c r="F15" i="22"/>
  <c r="F14" i="22"/>
  <c r="F13" i="22"/>
  <c r="F12" i="22"/>
  <c r="F11" i="22"/>
  <c r="F10" i="22"/>
  <c r="F21" i="22" l="1"/>
  <c r="F84" i="22" s="1"/>
  <c r="E13" i="22"/>
  <c r="E16" i="22"/>
  <c r="E12" i="22"/>
  <c r="E14" i="22"/>
  <c r="E18" i="22"/>
  <c r="E19" i="22"/>
  <c r="E11" i="22"/>
  <c r="E15" i="22"/>
  <c r="E17" i="22"/>
  <c r="C75" i="22"/>
  <c r="C96" i="22" s="1"/>
  <c r="E10" i="22"/>
  <c r="F71" i="22"/>
  <c r="E71" i="22"/>
  <c r="E91" i="22" s="1"/>
  <c r="D84" i="22" l="1"/>
  <c r="D71" i="22"/>
  <c r="F91" i="22"/>
  <c r="E21" i="22"/>
  <c r="E84" i="22" s="1"/>
  <c r="D21" i="22"/>
  <c r="E75" i="22"/>
  <c r="E96" i="22" s="1"/>
  <c r="F75" i="22"/>
  <c r="D91" i="22" l="1"/>
  <c r="D75" i="22"/>
  <c r="F96" i="22"/>
  <c r="D96" i="22" l="1"/>
  <c r="C65" i="8"/>
  <c r="C85" i="8" s="1"/>
  <c r="F64" i="8"/>
  <c r="E64" i="8" s="1"/>
  <c r="F63" i="8"/>
  <c r="E63" i="8" s="1"/>
  <c r="F62" i="8"/>
  <c r="E62" i="8" s="1"/>
  <c r="F61" i="8"/>
  <c r="F16" i="8"/>
  <c r="F15" i="8"/>
  <c r="F14" i="8"/>
  <c r="F13" i="8"/>
  <c r="F12" i="8"/>
  <c r="F11" i="8"/>
  <c r="F10" i="8"/>
  <c r="F18" i="8" l="1"/>
  <c r="C70" i="8"/>
  <c r="C90" i="8" s="1"/>
  <c r="E11" i="8"/>
  <c r="E13" i="8"/>
  <c r="E15" i="8"/>
  <c r="E12" i="8"/>
  <c r="E14" i="8"/>
  <c r="E16" i="8"/>
  <c r="E10" i="8"/>
  <c r="E61" i="8"/>
  <c r="F65" i="8"/>
  <c r="E18" i="8" l="1"/>
  <c r="E78" i="8" s="1"/>
  <c r="D65" i="8"/>
  <c r="F85" i="8"/>
  <c r="D18" i="8"/>
  <c r="F78" i="8"/>
  <c r="F70" i="8"/>
  <c r="E65" i="8"/>
  <c r="E85" i="8" s="1"/>
  <c r="D85" i="8" l="1"/>
  <c r="D78" i="8"/>
  <c r="D70" i="8"/>
  <c r="F90" i="8"/>
  <c r="E70" i="8"/>
  <c r="E90" i="8" s="1"/>
  <c r="D90" i="8" l="1"/>
  <c r="F70" i="16" l="1"/>
  <c r="F106" i="16" s="1"/>
  <c r="F69" i="16"/>
  <c r="F18" i="16"/>
  <c r="F17" i="16"/>
  <c r="F16" i="16"/>
  <c r="F15" i="16"/>
  <c r="F14" i="16"/>
  <c r="F13" i="16"/>
  <c r="F12" i="16"/>
  <c r="F11" i="16"/>
  <c r="F10" i="16"/>
  <c r="F71" i="16" l="1"/>
  <c r="F105" i="16"/>
  <c r="F19" i="16"/>
  <c r="F96" i="16" s="1"/>
  <c r="E12" i="16"/>
  <c r="E16" i="16"/>
  <c r="E13" i="16"/>
  <c r="E15" i="16"/>
  <c r="E17" i="16"/>
  <c r="E70" i="16"/>
  <c r="E106" i="16" s="1"/>
  <c r="E69" i="16"/>
  <c r="E10" i="16"/>
  <c r="E11" i="16"/>
  <c r="E14" i="16"/>
  <c r="E18" i="16"/>
  <c r="E71" i="16" l="1"/>
  <c r="E105" i="16"/>
  <c r="F72" i="16"/>
  <c r="F107" i="16"/>
  <c r="D96" i="16"/>
  <c r="D19" i="16"/>
  <c r="D71" i="16"/>
  <c r="D107" i="16" s="1"/>
  <c r="E19" i="16"/>
  <c r="E96" i="16" s="1"/>
  <c r="E72" i="16" l="1"/>
  <c r="E107" i="16"/>
  <c r="E108" i="16"/>
  <c r="D72" i="16"/>
  <c r="F108" i="16"/>
  <c r="D108" i="16" l="1"/>
  <c r="F10" i="4" l="1"/>
  <c r="E10" i="4" l="1"/>
  <c r="F14" i="4"/>
  <c r="F13" i="4"/>
  <c r="F12" i="4"/>
  <c r="F11" i="4"/>
  <c r="E13" i="4" l="1"/>
  <c r="E14" i="4"/>
  <c r="E12" i="4"/>
  <c r="E11" i="4"/>
  <c r="F15" i="4"/>
  <c r="D15" i="4" l="1"/>
  <c r="F72" i="4"/>
  <c r="E15" i="4"/>
  <c r="E72" i="4" s="1"/>
  <c r="D72" i="4" l="1"/>
  <c r="E299" i="35" l="1"/>
  <c r="G199" i="35" l="1"/>
  <c r="F199" i="35"/>
  <c r="F812" i="35" s="1"/>
  <c r="E199" i="35" l="1"/>
  <c r="G812" i="35"/>
  <c r="E812" i="35" l="1"/>
  <c r="D565" i="35" l="1"/>
  <c r="D691" i="35" l="1"/>
  <c r="D386" i="35" l="1"/>
  <c r="D377" i="35" s="1"/>
  <c r="D405" i="35" s="1"/>
  <c r="D406" i="35" s="1"/>
  <c r="D435" i="35"/>
  <c r="D484" i="35"/>
  <c r="D475" i="35" s="1"/>
  <c r="D503" i="35" s="1"/>
  <c r="D504" i="35" s="1"/>
  <c r="D122" i="35"/>
  <c r="D113" i="35" s="1"/>
  <c r="D141" i="35" s="1"/>
  <c r="D142" i="35" s="1"/>
  <c r="D735" i="35"/>
  <c r="D733" i="35"/>
  <c r="D426" i="35" l="1"/>
  <c r="D454" i="35" s="1"/>
  <c r="D455" i="35" s="1"/>
  <c r="D731" i="35"/>
  <c r="D722" i="35" s="1"/>
  <c r="D752" i="35" s="1"/>
  <c r="C42" i="33"/>
  <c r="C33" i="33" s="1"/>
  <c r="C61" i="33" s="1"/>
  <c r="C62" i="33" s="1"/>
  <c r="D750" i="35" l="1"/>
  <c r="D755" i="35" s="1"/>
  <c r="C35" i="4"/>
  <c r="C26" i="4" s="1"/>
  <c r="C38" i="8"/>
  <c r="C29" i="8" s="1"/>
  <c r="C42" i="22"/>
  <c r="C33" i="22" s="1"/>
  <c r="C40" i="16"/>
  <c r="C31" i="16" s="1"/>
  <c r="C38" i="27"/>
  <c r="C29" i="27" s="1"/>
  <c r="C57" i="8" l="1"/>
  <c r="C58" i="8" s="1"/>
  <c r="C80" i="8"/>
  <c r="C59" i="16"/>
  <c r="C60" i="16" s="1"/>
  <c r="C98" i="16"/>
  <c r="C61" i="22"/>
  <c r="C62" i="22" s="1"/>
  <c r="C86" i="22"/>
  <c r="C54" i="4"/>
  <c r="C55" i="4" s="1"/>
  <c r="C74" i="4"/>
  <c r="C57" i="27"/>
  <c r="C58" i="27" s="1"/>
  <c r="C84" i="27"/>
  <c r="C83" i="8" l="1"/>
  <c r="C101" i="16"/>
  <c r="C89" i="22"/>
  <c r="C77" i="4"/>
  <c r="C87" i="27"/>
</calcChain>
</file>

<file path=xl/sharedStrings.xml><?xml version="1.0" encoding="utf-8"?>
<sst xmlns="http://schemas.openxmlformats.org/spreadsheetml/2006/main" count="2161" uniqueCount="253">
  <si>
    <t>Средняя длительность пребывания  (дни)</t>
  </si>
  <si>
    <t>Занятость койки (дни)</t>
  </si>
  <si>
    <t>Кол-во коек (ОМС)</t>
  </si>
  <si>
    <t>Койко-дни ОМС</t>
  </si>
  <si>
    <t>( профиль коек)</t>
  </si>
  <si>
    <t>Круглосуточный стационар</t>
  </si>
  <si>
    <t>Итого по круглосуточному стационару</t>
  </si>
  <si>
    <t>Поликлиника</t>
  </si>
  <si>
    <t>Дневные стационары всех типов</t>
  </si>
  <si>
    <t>отоларингологические</t>
  </si>
  <si>
    <t>Итого по СДП</t>
  </si>
  <si>
    <t>Всего по ЛПУ</t>
  </si>
  <si>
    <t>терапевтическое</t>
  </si>
  <si>
    <t>хирургические</t>
  </si>
  <si>
    <t>урологические</t>
  </si>
  <si>
    <t>проктологические</t>
  </si>
  <si>
    <t>пульмонологические</t>
  </si>
  <si>
    <t>токсикологические</t>
  </si>
  <si>
    <t>Холтеровское мониторирование</t>
  </si>
  <si>
    <t>Исследование гормонов</t>
  </si>
  <si>
    <t>УЗИ диагностика (доплерография)</t>
  </si>
  <si>
    <t>Компьютерная томография</t>
  </si>
  <si>
    <t>Компьютерная томография с внутривенным контрастированием</t>
  </si>
  <si>
    <t>Дневной стационар при поликлинике</t>
  </si>
  <si>
    <t>терапевтические</t>
  </si>
  <si>
    <t>кардиологические</t>
  </si>
  <si>
    <t>гинекологические</t>
  </si>
  <si>
    <t>патологии беременности</t>
  </si>
  <si>
    <t>аллергологические</t>
  </si>
  <si>
    <t>педиатрические</t>
  </si>
  <si>
    <t>инфекционные</t>
  </si>
  <si>
    <t>для беременных и рожениц</t>
  </si>
  <si>
    <t>Ирригоскопия</t>
  </si>
  <si>
    <t>Цитологические исследования</t>
  </si>
  <si>
    <t>Компьютерная томография с внутривенным усилением</t>
  </si>
  <si>
    <t>Гистологические исследования</t>
  </si>
  <si>
    <t>сосудистой хирургии</t>
  </si>
  <si>
    <t>МРТ</t>
  </si>
  <si>
    <t>Эндоскопические методы исследования</t>
  </si>
  <si>
    <t>Лабораторные исследования</t>
  </si>
  <si>
    <t>Флюорография</t>
  </si>
  <si>
    <t>гастроэнтерологические</t>
  </si>
  <si>
    <t>эндокринологические</t>
  </si>
  <si>
    <t xml:space="preserve">кардиологические </t>
  </si>
  <si>
    <t xml:space="preserve">терапевтические </t>
  </si>
  <si>
    <t xml:space="preserve">пульмонологические </t>
  </si>
  <si>
    <t xml:space="preserve">неврологические </t>
  </si>
  <si>
    <t xml:space="preserve">ортопедические </t>
  </si>
  <si>
    <t xml:space="preserve">урологические </t>
  </si>
  <si>
    <t xml:space="preserve">педиатрические </t>
  </si>
  <si>
    <t>ревматологические</t>
  </si>
  <si>
    <t>офтальмологические</t>
  </si>
  <si>
    <t xml:space="preserve">патологии беременности </t>
  </si>
  <si>
    <t>Рентгенография</t>
  </si>
  <si>
    <t>Электромиография</t>
  </si>
  <si>
    <t>ЭКГ</t>
  </si>
  <si>
    <t>Велоэргометрия</t>
  </si>
  <si>
    <t>Спирография</t>
  </si>
  <si>
    <t>Рентгенография (денситометрия)</t>
  </si>
  <si>
    <t>ИФА-диагностика</t>
  </si>
  <si>
    <t>Реоэнцефалография</t>
  </si>
  <si>
    <t>Ультразвуковая эндоскопия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</si>
  <si>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</si>
  <si>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</si>
  <si>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ПЦР-диагностика (Real time)</t>
  </si>
  <si>
    <t>Лечебно-диагностическое эндоскопическое исследование</t>
  </si>
  <si>
    <t>неврологические</t>
  </si>
  <si>
    <t>травматологические</t>
  </si>
  <si>
    <t>хирургия</t>
  </si>
  <si>
    <t>гематологические</t>
  </si>
  <si>
    <t>торакальной хирургии</t>
  </si>
  <si>
    <t>кардиохирургические</t>
  </si>
  <si>
    <t>ортопедические</t>
  </si>
  <si>
    <t>нефрологические</t>
  </si>
  <si>
    <t>СМАД</t>
  </si>
  <si>
    <t>Программация электрокардиостимулятора</t>
  </si>
  <si>
    <t>Компьютерная аудиометрия</t>
  </si>
  <si>
    <t>нейрохирургические</t>
  </si>
  <si>
    <t>ожоговые</t>
  </si>
  <si>
    <t>МРТ с контрастированием</t>
  </si>
  <si>
    <t>торакальная хирургия</t>
  </si>
  <si>
    <t>нефрология</t>
  </si>
  <si>
    <t>детская кардиология</t>
  </si>
  <si>
    <t>аллергология-иммунология</t>
  </si>
  <si>
    <t>ревматология</t>
  </si>
  <si>
    <t>онкогематология</t>
  </si>
  <si>
    <t>радиологические</t>
  </si>
  <si>
    <t>Эластография</t>
  </si>
  <si>
    <t xml:space="preserve">хирургические </t>
  </si>
  <si>
    <t xml:space="preserve">Дневной стационар при поликлинике </t>
  </si>
  <si>
    <t>Отоакустическая эмиссия</t>
  </si>
  <si>
    <t>Определение онкомаркеров аппаратом эксперт-класса</t>
  </si>
  <si>
    <t>2. КГБУЗ "Краевая клиническая больница № 2" МЗХК</t>
  </si>
  <si>
    <t>1. КГБУЗ "Краевая клиническая больница № 1" им. проф. С.И. Сергеева МЗХК</t>
  </si>
  <si>
    <t>3. КГБУЗ "Перинатальный центр" МЗ ХК</t>
  </si>
  <si>
    <t>5. КГБУЗ "Краевой клинический центр онкологии" МЗХК</t>
  </si>
  <si>
    <t>11.  ФГКУ "301 Военный клинический госпиталь" Минобороны РФ</t>
  </si>
  <si>
    <t>14. 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</si>
  <si>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4. КГБУЗ "Детская городская клиническая больница имени В.М.Истомина" МЗХК</t>
  </si>
  <si>
    <t>1. КГБУЗ "Городская больница № 2" МЗХК</t>
  </si>
  <si>
    <t>Скорая медицинская помощь (вызовы)</t>
  </si>
  <si>
    <t>2. КГБУЗ "Городская клиническая больница № 10" МЗХК</t>
  </si>
  <si>
    <t>13. ОАО "Санаторий УССУРИ"</t>
  </si>
  <si>
    <t>патологии новорожденных  и недоношенных детей</t>
  </si>
  <si>
    <t xml:space="preserve">офтальмологические </t>
  </si>
  <si>
    <t>челюстно-лицевой хирургии</t>
  </si>
  <si>
    <t xml:space="preserve">6. КГБУЗ "Онкологический диспансер" МЗХК (г. Комсомольск-на-Амуре) </t>
  </si>
  <si>
    <t>онкологические абдоминальные</t>
  </si>
  <si>
    <t>онкологические</t>
  </si>
  <si>
    <t>патологии новорожденных и недоношенных детей</t>
  </si>
  <si>
    <t>хирургические для детей</t>
  </si>
  <si>
    <t>патологии беременных</t>
  </si>
  <si>
    <t>онкогинекологические</t>
  </si>
  <si>
    <t>онкоурологические</t>
  </si>
  <si>
    <t>онкологические торакальные</t>
  </si>
  <si>
    <t>онкологические (химиотерапевтические)</t>
  </si>
  <si>
    <t>кардиологические для больных с острым инфарктом миокарда</t>
  </si>
  <si>
    <t>Итого по дневным стационарам всех типов</t>
  </si>
  <si>
    <t xml:space="preserve">Итого по дневным стационарам всех типов </t>
  </si>
  <si>
    <t>1. Посещения с профилактической целью-всего</t>
  </si>
  <si>
    <t>2. Обращения по поводу заболевания</t>
  </si>
  <si>
    <t>3. Посещения в связи с оказанием неотложной помощи</t>
  </si>
  <si>
    <t>1. Посещения с профилактической целью</t>
  </si>
  <si>
    <t>ИССЛЕДОВАНИЯ:</t>
  </si>
  <si>
    <t>Пункционная биопсия щитовидной железы</t>
  </si>
  <si>
    <t>МРТ с контрастным исследованием</t>
  </si>
  <si>
    <t>6. КГБУЗ "Родильный дом № 1" МЗХК</t>
  </si>
  <si>
    <t>7. КГБУЗ "Родильный дом № 2" МЗХК</t>
  </si>
  <si>
    <t>9. КГБУЗ "Городская клиническая поликлиника № 3" МЗХК</t>
  </si>
  <si>
    <t>11. КГБУЗ "Клинико-диагностический центр" МЗХК</t>
  </si>
  <si>
    <t>15. КГБУЗ "Городская поликлиника № 15" МЗХК</t>
  </si>
  <si>
    <t>АПП по самостоятельным тарифам</t>
  </si>
  <si>
    <t>Всего посещений (по подушевому нормативу)</t>
  </si>
  <si>
    <t>4. КГБУЗ "Детская краевая клиническая больница" имени А.К. Пиотровича МЗХК</t>
  </si>
  <si>
    <t xml:space="preserve">отоларингологические  </t>
  </si>
  <si>
    <t>Экспертное УЗИ беременных (до 14 недель)</t>
  </si>
  <si>
    <t xml:space="preserve"> Экспертное УЗИ беременных (до 14 недель)</t>
  </si>
  <si>
    <t>медицинская реабилитация</t>
  </si>
  <si>
    <t>1. КГБУЗ "Советско-Гаванская районная больница" МЗХК</t>
  </si>
  <si>
    <t>Стационар дневного пребывания</t>
  </si>
  <si>
    <t>терапевтические (педиатрические)</t>
  </si>
  <si>
    <t>Итого по ДС</t>
  </si>
  <si>
    <t>16. Компания "Б.Браун Авитум Руссланд"</t>
  </si>
  <si>
    <t>Всего посещений</t>
  </si>
  <si>
    <t>2. ИП Сазонова</t>
  </si>
  <si>
    <t>Сцинтиграфия</t>
  </si>
  <si>
    <t>Обзорная рентгенография молочной желез в прямой и косой проекциях (маммография)</t>
  </si>
  <si>
    <t>Полное офтальмологическое диагностическое обследование</t>
  </si>
  <si>
    <t>Полное офтальмологическое диагностическое обследование с ультратонким исследованием</t>
  </si>
  <si>
    <t>УЗИ-диагностика (доплерография)</t>
  </si>
  <si>
    <t>Перитонеальный диализ, сеанс лечения</t>
  </si>
  <si>
    <t xml:space="preserve">Экстракорпоральное оплодотворение </t>
  </si>
  <si>
    <t>Обследование беременных женщин на маркеры вирусных гепатитов методом ИФА</t>
  </si>
  <si>
    <t>9. КГБУЗ "Стоматологическая поликлиника "Регион" МЗХК</t>
  </si>
  <si>
    <t>в т.ч. стоматология (УЕТ)</t>
  </si>
  <si>
    <t>1.1. Посещение в Центре здоровья, всего</t>
  </si>
  <si>
    <t>1.2. Посещения в связи с диспансеризацией определенных групп населения, всего</t>
  </si>
  <si>
    <t>1.2.1. диспансеризация взрослого населения 1 этап</t>
  </si>
  <si>
    <t>1.2.2. диспансеризация взрослого населения 2 этап</t>
  </si>
  <si>
    <t>ИТОГО по поликлинике (посещений)</t>
  </si>
  <si>
    <t>Всего посещений (по самостоятельным тарифам)</t>
  </si>
  <si>
    <t>Поликлиника (по самостоятельным тарифам)</t>
  </si>
  <si>
    <t>Поликлиника (по подушевому нормативу)</t>
  </si>
  <si>
    <t>22. КГБУЗ "Детская городская поликлиника № 17" МЗХК</t>
  </si>
  <si>
    <t>24. КГБУЗ "Детская городская поликлиника № 24" МЗХК</t>
  </si>
  <si>
    <t>25. НУЗ "Дорожная клиническая больница на ст.Хабаровск-1 ОАО "Российские железные дороги"</t>
  </si>
  <si>
    <t>в т.ч. посещения в травмпункте (первичные)</t>
  </si>
  <si>
    <t>УЗИ-диагностика</t>
  </si>
  <si>
    <t>Чрезпищеводная электростимуляция  (ЧПЭС)</t>
  </si>
  <si>
    <t>Электроэнцефалография (ЭЭГ)</t>
  </si>
  <si>
    <t xml:space="preserve">Компьютерная томография с внутривенным усилением </t>
  </si>
  <si>
    <t>Обзорная рентгенография молочных желез в прямой и косой  проекциях (маммография)</t>
  </si>
  <si>
    <t xml:space="preserve">Лазерное оперативное лечение </t>
  </si>
  <si>
    <t>ПЦР-диагностика (Realtime)</t>
  </si>
  <si>
    <t>Суточноемониторирование артериального давления (СМАД)</t>
  </si>
  <si>
    <t>Выездная реанимационная бригада Перинатального центра</t>
  </si>
  <si>
    <t>ПЭТ/КТ</t>
  </si>
  <si>
    <t xml:space="preserve">ПЭТ/КТ с контрастированием </t>
  </si>
  <si>
    <t>Ортовольтная рентгенотерапия, сеанс лечения</t>
  </si>
  <si>
    <t>Амбулаторная дистанционная лучевая терапия, сеанс лечения</t>
  </si>
  <si>
    <t>Гемодиализ интермитирующий низкопоточный, сеанс лечения</t>
  </si>
  <si>
    <t>Гемодиализ интермитирующий высокопоточный, сеанс лечения</t>
  </si>
  <si>
    <t>Суточное мониторирование артериального давления (СМАД)</t>
  </si>
  <si>
    <t>1.2. Посещение в связи с диспансерным наблюдением</t>
  </si>
  <si>
    <t>1.3. Дородовый патронаж беременной, выполняемый врачом-педиатром</t>
  </si>
  <si>
    <t>1.4. Посещения с иными целями</t>
  </si>
  <si>
    <t>1.3. Посещения в связи с профилактическими медицинскими осмотрами, всего</t>
  </si>
  <si>
    <t>1.3.1. Профилактический медицинский осмотр лиц старше 18 лет</t>
  </si>
  <si>
    <t>1.3.4. Предварительные медицинские осмотры (при поступлении в ОУ)</t>
  </si>
  <si>
    <t>1.4. Посещения выполненные мобильными выездными бригадами (выезды в районы края)</t>
  </si>
  <si>
    <t>1.5. Посещения выполненные ПКДЦ "Терапевт Матвей Мудров"</t>
  </si>
  <si>
    <t>1.6. Посещения выполненные "Теплоходом здоровья"</t>
  </si>
  <si>
    <t>1.7. Посещения с иными целями</t>
  </si>
  <si>
    <t>СМП по подушевому нормативу</t>
  </si>
  <si>
    <t>Вызов СМП</t>
  </si>
  <si>
    <t>СМП по самостоятельным тарифам</t>
  </si>
  <si>
    <t>Вызов СМП с применением тромболитической терапии</t>
  </si>
  <si>
    <t>Вызов СМП (МТР)</t>
  </si>
  <si>
    <t>Скорая медицинская помощь (итого)</t>
  </si>
  <si>
    <t>Объемы медицинской помощи (чел., посещ.)</t>
  </si>
  <si>
    <t>18. КГКУЗ "Центр по профилактике и борьбе со СПИД и инфекционными заболеваниями" МЗХК</t>
  </si>
  <si>
    <t>Наименование МО</t>
  </si>
  <si>
    <t xml:space="preserve"> КГБУЗ "Верхнебуреинская центральная районная больница" МЗХК</t>
  </si>
  <si>
    <t xml:space="preserve"> КГБУЗ "Аяно-Майская центральная районная больница" МЗХК</t>
  </si>
  <si>
    <t>КГБУЗ "Николаевская-на-Амуре центральная районная больница" МЗХК</t>
  </si>
  <si>
    <t>10. Хабаровский филиал ФГАУ "МНТК "Микрохирургия глаза" им.акад.С.Н.Федорова МЗ РФ</t>
  </si>
  <si>
    <t>28. ФКУЗ "Медико-санитарная часть МВД  России по Хабаровскому краю"</t>
  </si>
  <si>
    <t>1. КГБУЗ "Городская больница № 2" им. Д.Н.Матвеева  МЗХК</t>
  </si>
  <si>
    <t>койки сестринского ухода</t>
  </si>
  <si>
    <t>1. КГБУЗ "Ульчская районная больница" МЗХК</t>
  </si>
  <si>
    <t>Итого - по муниципальному образованию</t>
  </si>
  <si>
    <t xml:space="preserve">Поликлиника </t>
  </si>
  <si>
    <t>ИТОГО - по поликлинике (посещений)</t>
  </si>
  <si>
    <t>СДП</t>
  </si>
  <si>
    <t>Итого-по дневным стационарам всех типов</t>
  </si>
  <si>
    <t>В т.ч. экстракорпоральное оплодотворение</t>
  </si>
  <si>
    <t>1.2.3. диспансеризация детей-сирот, находящихся в стационарных учреждениях (посещений)</t>
  </si>
  <si>
    <t>из них законченных случаев</t>
  </si>
  <si>
    <t>1.2.4. диспансеризация детей-сирот, находящихся в семьях (посещений)</t>
  </si>
  <si>
    <t>1.3.2. Профилактические медицинские осмотры несовершеннолетних, предусмотренные отчетностью на портале МЗ РФ (посещений)</t>
  </si>
  <si>
    <t>1.3.3. Профилактические медицинские осмотры несовершеннолетних, предусмотренные порядками (посещений)</t>
  </si>
  <si>
    <t>1.3.4. Предварительные медицинские осмотры (при поступлении в ОУ) (посещений)</t>
  </si>
  <si>
    <t>в т.ч. посещения в приемных отделениях</t>
  </si>
  <si>
    <t>психоневрологические</t>
  </si>
  <si>
    <t>1.8. Посещения стоматологов</t>
  </si>
  <si>
    <t>в т.ч. УЕТ</t>
  </si>
  <si>
    <t>в т.ч. посещения  в приемных отделениях</t>
  </si>
  <si>
    <t>Гемодиафильтрация</t>
  </si>
  <si>
    <t>1.1. Посещения с иными целями</t>
  </si>
  <si>
    <t>3. ООО "Стоматологический госпиталь"</t>
  </si>
  <si>
    <t>в т.ч.  УЕТ</t>
  </si>
  <si>
    <t>Биохимический скрининг беременных (до 14 недель)</t>
  </si>
  <si>
    <t>Посещения в связи с оказанием неотложной помощи</t>
  </si>
  <si>
    <t xml:space="preserve">Определение онкомаркеров аппаратом эксперт-класса </t>
  </si>
  <si>
    <t>Стернальная пункция</t>
  </si>
  <si>
    <t>Трепанобиопсия</t>
  </si>
  <si>
    <t>31. КГБУЗ "Детский клинический центр медицинской реабилитации "Амурский" МЗХК</t>
  </si>
  <si>
    <t>Иммунологические исследования методом проточной цитометрии и хемилюминисценции</t>
  </si>
  <si>
    <t>Магнитно-резонансная томография</t>
  </si>
  <si>
    <t>Магнитно-резонансная томография с контрастным исследованием</t>
  </si>
  <si>
    <t>Позитронно-эмиссионная компьютерная томография</t>
  </si>
  <si>
    <t>Позитронно-эмиссионная компьютерная томография с контрастным усилением</t>
  </si>
  <si>
    <t>Радионуклидные исследования</t>
  </si>
  <si>
    <t>Реоэнцефалография (РЭГ)</t>
  </si>
  <si>
    <t xml:space="preserve">Сцинтиграфия </t>
  </si>
  <si>
    <t>Холтеровское  мониторирование</t>
  </si>
  <si>
    <t>ПЭТ/КТ (совмещенное)</t>
  </si>
  <si>
    <t>2. КГБУЗ "Санаторий "Анненские воды" МЗХК</t>
  </si>
  <si>
    <t>Объемы медицинской помощи лицам, застрахованным в Хабаровском крае, в рамках территориальной программы обязательного медицинского страхования на 2017</t>
  </si>
  <si>
    <t>Объемы медицинской помощи лицам, застрахованным в Хабаровском крае, в рамках территориальной программы обязательного медицинского страхования на 2017 год</t>
  </si>
  <si>
    <t>26. Хабаровская поликлиника ФГБУЗ "Дальневосточный окружной медицинский центр ФМБА"</t>
  </si>
  <si>
    <t xml:space="preserve">Вызов СМП </t>
  </si>
  <si>
    <t>Приложение №1 
к Решению Комиссии по разработке ТП ОМС от 12.07.2017  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</si>
</sst>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_р_._-;\-* #,##0_р_._-;_-* &quot;-&quot;_р_._-;_-@_-"/>
    <numFmt numFmtId="165" formatCode="_-* #,##0.00_р_._-;\-* #,##0.00_р_._-;_-* &quot;-&quot;??_р_._-;_-@_-"/>
    <numFmt numFmtId="166" formatCode="_-* #,##0.0_р_._-;\-* #,##0.0_р_._-;_-* &quot;-&quot;?_р_._-;_-@_-"/>
    <numFmt numFmtId="167" formatCode="#,##0.0_ ;\-#,##0.0\ "/>
    <numFmt numFmtId="168" formatCode="_-* #,##0_р_._-;\-* #,##0_р_._-;_-* &quot;-&quot;??_р_._-;_-@_-"/>
    <numFmt numFmtId="169" formatCode="_-* #,##0.0_р_._-;\-* #,##0.0_р_._-;_-* &quot;-&quot;_р_._-;_-@_-"/>
    <numFmt numFmtId="170" formatCode="#,##0_ ;\-#,##0\ "/>
    <numFmt numFmtId="171" formatCode="_-* #,##0.0_р_._-;\-* #,##0.0_р_._-;_-* &quot;-&quot;??_р_._-;_-@_-"/>
    <numFmt numFmtId="172" formatCode="_-* #,##0\ _р_._-;\-* #,##0\ _р_._-;_-* &quot;-&quot;\ _р_._-;_-@_-"/>
    <numFmt numFmtId="173" formatCode="0.0"/>
    <numFmt numFmtId="174" formatCode="_-* #,##0.0\ _р_._-;\-* #,##0.0\ _р_._-;_-* &quot;-&quot;??\ _р_._-;_-@_-"/>
  </numFmts>
  <fonts count="36" x14ac:knownFonts="1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 Cyr"/>
      <charset val="204"/>
    </font>
    <font>
      <b/>
      <i/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11"/>
      <name val="Times New Roman Cyr"/>
      <charset val="204"/>
    </font>
    <font>
      <i/>
      <sz val="12"/>
      <name val="Times New Roman Cyr"/>
      <charset val="204"/>
    </font>
    <font>
      <i/>
      <sz val="11"/>
      <name val="Times New Roman Cyr"/>
      <charset val="204"/>
    </font>
    <font>
      <b/>
      <i/>
      <sz val="11"/>
      <name val="Times New Roman Cyr"/>
      <charset val="204"/>
    </font>
    <font>
      <b/>
      <i/>
      <sz val="11"/>
      <name val="Times New Roman Cyr"/>
      <family val="1"/>
      <charset val="204"/>
    </font>
    <font>
      <b/>
      <i/>
      <sz val="11"/>
      <name val="Times New Roman"/>
      <family val="1"/>
    </font>
    <font>
      <b/>
      <u/>
      <sz val="11"/>
      <name val="Times New Roman Cyr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</font>
    <font>
      <b/>
      <i/>
      <sz val="12"/>
      <name val="Times New Roman Cyr"/>
      <family val="1"/>
      <charset val="204"/>
    </font>
    <font>
      <sz val="11"/>
      <color rgb="FFFF000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4">
    <xf numFmtId="0" fontId="0" fillId="0" borderId="0"/>
    <xf numFmtId="165" fontId="7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167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" fillId="0" borderId="0" applyFill="0" applyBorder="0" applyProtection="0">
      <alignment wrapText="1"/>
      <protection locked="0"/>
    </xf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448">
    <xf numFmtId="0" fontId="0" fillId="0" borderId="0" xfId="0"/>
    <xf numFmtId="0" fontId="12" fillId="2" borderId="0" xfId="2" applyFont="1" applyFill="1"/>
    <xf numFmtId="0" fontId="3" fillId="2" borderId="0" xfId="2" applyFont="1" applyFill="1"/>
    <xf numFmtId="0" fontId="18" fillId="2" borderId="1" xfId="2" applyFont="1" applyFill="1" applyBorder="1" applyAlignment="1">
      <alignment horizontal="center"/>
    </xf>
    <xf numFmtId="0" fontId="18" fillId="2" borderId="5" xfId="2" applyFont="1" applyFill="1" applyBorder="1" applyAlignment="1">
      <alignment horizontal="center"/>
    </xf>
    <xf numFmtId="0" fontId="3" fillId="2" borderId="6" xfId="2" applyFont="1" applyFill="1" applyBorder="1" applyAlignment="1">
      <alignment horizontal="center" vertical="top"/>
    </xf>
    <xf numFmtId="0" fontId="12" fillId="2" borderId="4" xfId="2" applyFont="1" applyFill="1" applyBorder="1" applyAlignment="1">
      <alignment horizontal="center" vertical="top"/>
    </xf>
    <xf numFmtId="0" fontId="5" fillId="2" borderId="4" xfId="2" applyFont="1" applyFill="1" applyBorder="1" applyAlignment="1">
      <alignment horizontal="center" vertical="center" wrapText="1"/>
    </xf>
    <xf numFmtId="1" fontId="5" fillId="2" borderId="4" xfId="2" applyNumberFormat="1" applyFont="1" applyFill="1" applyBorder="1" applyAlignment="1">
      <alignment horizontal="center"/>
    </xf>
    <xf numFmtId="0" fontId="12" fillId="2" borderId="0" xfId="2" applyFont="1" applyFill="1" applyAlignment="1">
      <alignment horizontal="center"/>
    </xf>
    <xf numFmtId="0" fontId="13" fillId="2" borderId="5" xfId="2" applyFont="1" applyFill="1" applyBorder="1" applyAlignment="1">
      <alignment wrapText="1"/>
    </xf>
    <xf numFmtId="0" fontId="12" fillId="2" borderId="5" xfId="2" applyFont="1" applyFill="1" applyBorder="1" applyAlignment="1">
      <alignment horizontal="center"/>
    </xf>
    <xf numFmtId="168" fontId="11" fillId="2" borderId="20" xfId="1" applyNumberFormat="1" applyFont="1" applyFill="1" applyBorder="1"/>
    <xf numFmtId="0" fontId="14" fillId="2" borderId="8" xfId="2" applyFont="1" applyFill="1" applyBorder="1" applyAlignment="1">
      <alignment horizontal="left" indent="1"/>
    </xf>
    <xf numFmtId="0" fontId="12" fillId="2" borderId="8" xfId="2" applyFont="1" applyFill="1" applyBorder="1" applyAlignment="1">
      <alignment horizontal="center"/>
    </xf>
    <xf numFmtId="168" fontId="5" fillId="2" borderId="13" xfId="1" applyNumberFormat="1" applyFont="1" applyFill="1" applyBorder="1"/>
    <xf numFmtId="0" fontId="12" fillId="2" borderId="8" xfId="2" applyFont="1" applyFill="1" applyBorder="1" applyAlignment="1">
      <alignment horizontal="left" indent="2"/>
    </xf>
    <xf numFmtId="164" fontId="12" fillId="2" borderId="8" xfId="2" applyNumberFormat="1" applyFont="1" applyFill="1" applyBorder="1"/>
    <xf numFmtId="169" fontId="12" fillId="2" borderId="8" xfId="2" applyNumberFormat="1" applyFont="1" applyFill="1" applyBorder="1"/>
    <xf numFmtId="164" fontId="5" fillId="2" borderId="13" xfId="1" applyNumberFormat="1" applyFont="1" applyFill="1" applyBorder="1"/>
    <xf numFmtId="169" fontId="12" fillId="2" borderId="8" xfId="8" applyNumberFormat="1" applyFont="1" applyFill="1" applyBorder="1" applyAlignment="1">
      <alignment horizontal="right"/>
    </xf>
    <xf numFmtId="0" fontId="13" fillId="2" borderId="8" xfId="2" applyFont="1" applyFill="1" applyBorder="1" applyAlignment="1">
      <alignment horizontal="left" wrapText="1" indent="1" shrinkToFit="1"/>
    </xf>
    <xf numFmtId="164" fontId="13" fillId="2" borderId="8" xfId="2" applyNumberFormat="1" applyFont="1" applyFill="1" applyBorder="1"/>
    <xf numFmtId="168" fontId="6" fillId="2" borderId="13" xfId="1" applyNumberFormat="1" applyFont="1" applyFill="1" applyBorder="1"/>
    <xf numFmtId="167" fontId="6" fillId="2" borderId="13" xfId="1" applyNumberFormat="1" applyFont="1" applyFill="1" applyBorder="1" applyAlignment="1">
      <alignment horizontal="center"/>
    </xf>
    <xf numFmtId="164" fontId="6" fillId="2" borderId="13" xfId="1" applyNumberFormat="1" applyFont="1" applyFill="1" applyBorder="1"/>
    <xf numFmtId="0" fontId="13" fillId="2" borderId="0" xfId="2" applyFont="1" applyFill="1"/>
    <xf numFmtId="0" fontId="8" fillId="2" borderId="8" xfId="0" applyFont="1" applyFill="1" applyBorder="1" applyAlignment="1">
      <alignment horizontal="left" indent="1"/>
    </xf>
    <xf numFmtId="164" fontId="6" fillId="2" borderId="8" xfId="2" applyNumberFormat="1" applyFont="1" applyFill="1" applyBorder="1" applyAlignment="1">
      <alignment horizontal="right"/>
    </xf>
    <xf numFmtId="0" fontId="5" fillId="2" borderId="8" xfId="0" applyFont="1" applyFill="1" applyBorder="1" applyAlignment="1">
      <alignment horizontal="left" wrapText="1" indent="2"/>
    </xf>
    <xf numFmtId="164" fontId="19" fillId="2" borderId="8" xfId="2" applyNumberFormat="1" applyFont="1" applyFill="1" applyBorder="1"/>
    <xf numFmtId="168" fontId="12" fillId="2" borderId="8" xfId="1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right" wrapText="1" indent="2"/>
    </xf>
    <xf numFmtId="0" fontId="5" fillId="2" borderId="8" xfId="2" applyFont="1" applyFill="1" applyBorder="1" applyAlignment="1">
      <alignment horizontal="right" wrapText="1" indent="3"/>
    </xf>
    <xf numFmtId="0" fontId="5" fillId="2" borderId="8" xfId="2" applyFont="1" applyFill="1" applyBorder="1" applyAlignment="1">
      <alignment horizontal="left" wrapText="1" indent="3"/>
    </xf>
    <xf numFmtId="0" fontId="5" fillId="2" borderId="5" xfId="2" applyFont="1" applyFill="1" applyBorder="1" applyAlignment="1">
      <alignment horizontal="right" wrapText="1" indent="3"/>
    </xf>
    <xf numFmtId="0" fontId="5" fillId="2" borderId="8" xfId="2" applyFont="1" applyFill="1" applyBorder="1" applyAlignment="1">
      <alignment horizontal="right" vertical="top" wrapText="1" indent="3"/>
    </xf>
    <xf numFmtId="0" fontId="6" fillId="2" borderId="5" xfId="2" applyFont="1" applyFill="1" applyBorder="1" applyAlignment="1">
      <alignment horizontal="left" indent="1"/>
    </xf>
    <xf numFmtId="0" fontId="30" fillId="2" borderId="8" xfId="0" applyFont="1" applyFill="1" applyBorder="1" applyAlignment="1">
      <alignment horizontal="left" indent="2"/>
    </xf>
    <xf numFmtId="0" fontId="12" fillId="2" borderId="8" xfId="0" applyFont="1" applyFill="1" applyBorder="1" applyAlignment="1">
      <alignment horizontal="left" wrapText="1" indent="2"/>
    </xf>
    <xf numFmtId="0" fontId="12" fillId="2" borderId="8" xfId="2" applyFont="1" applyFill="1" applyBorder="1" applyAlignment="1">
      <alignment horizontal="left" vertical="justify" wrapText="1" indent="2"/>
    </xf>
    <xf numFmtId="0" fontId="31" fillId="2" borderId="8" xfId="2" applyFont="1" applyFill="1" applyBorder="1" applyAlignment="1">
      <alignment horizontal="left" wrapText="1" indent="1"/>
    </xf>
    <xf numFmtId="0" fontId="26" fillId="2" borderId="8" xfId="2" applyFont="1" applyFill="1" applyBorder="1" applyAlignment="1">
      <alignment horizontal="left" wrapText="1" indent="1"/>
    </xf>
    <xf numFmtId="0" fontId="5" fillId="2" borderId="8" xfId="2" applyFont="1" applyFill="1" applyBorder="1" applyAlignment="1">
      <alignment horizontal="left" wrapText="1" indent="1"/>
    </xf>
    <xf numFmtId="169" fontId="19" fillId="2" borderId="8" xfId="2" applyNumberFormat="1" applyFont="1" applyFill="1" applyBorder="1" applyAlignment="1">
      <alignment horizontal="center"/>
    </xf>
    <xf numFmtId="169" fontId="19" fillId="2" borderId="13" xfId="2" applyNumberFormat="1" applyFont="1" applyFill="1" applyBorder="1" applyAlignment="1">
      <alignment horizontal="center"/>
    </xf>
    <xf numFmtId="0" fontId="33" fillId="2" borderId="8" xfId="2" applyFont="1" applyFill="1" applyBorder="1" applyAlignment="1">
      <alignment horizontal="left" wrapText="1" indent="1"/>
    </xf>
    <xf numFmtId="164" fontId="34" fillId="2" borderId="8" xfId="2" applyNumberFormat="1" applyFont="1" applyFill="1" applyBorder="1"/>
    <xf numFmtId="168" fontId="31" fillId="2" borderId="13" xfId="1" applyNumberFormat="1" applyFont="1" applyFill="1" applyBorder="1"/>
    <xf numFmtId="167" fontId="4" fillId="2" borderId="13" xfId="1" applyNumberFormat="1" applyFont="1" applyFill="1" applyBorder="1" applyAlignment="1">
      <alignment horizontal="center"/>
    </xf>
    <xf numFmtId="0" fontId="17" fillId="2" borderId="0" xfId="2" applyFont="1" applyFill="1"/>
    <xf numFmtId="0" fontId="12" fillId="2" borderId="9" xfId="0" applyFont="1" applyFill="1" applyBorder="1" applyAlignment="1">
      <alignment horizontal="left" wrapText="1" indent="2"/>
    </xf>
    <xf numFmtId="0" fontId="24" fillId="2" borderId="8" xfId="2" applyFont="1" applyFill="1" applyBorder="1" applyAlignment="1">
      <alignment horizontal="left" wrapText="1" indent="1"/>
    </xf>
    <xf numFmtId="164" fontId="19" fillId="2" borderId="9" xfId="2" applyNumberFormat="1" applyFont="1" applyFill="1" applyBorder="1"/>
    <xf numFmtId="168" fontId="16" fillId="2" borderId="13" xfId="1" applyNumberFormat="1" applyFont="1" applyFill="1" applyBorder="1"/>
    <xf numFmtId="167" fontId="16" fillId="2" borderId="13" xfId="1" applyNumberFormat="1" applyFont="1" applyFill="1" applyBorder="1" applyAlignment="1">
      <alignment horizontal="center"/>
    </xf>
    <xf numFmtId="0" fontId="6" fillId="2" borderId="9" xfId="2" applyFont="1" applyFill="1" applyBorder="1" applyAlignment="1">
      <alignment wrapText="1"/>
    </xf>
    <xf numFmtId="0" fontId="12" fillId="2" borderId="9" xfId="2" applyFont="1" applyFill="1" applyBorder="1"/>
    <xf numFmtId="0" fontId="20" fillId="2" borderId="8" xfId="2" applyFont="1" applyFill="1" applyBorder="1" applyAlignment="1">
      <alignment horizontal="left" vertical="justify" indent="2"/>
    </xf>
    <xf numFmtId="168" fontId="8" fillId="2" borderId="13" xfId="1" applyNumberFormat="1" applyFont="1" applyFill="1" applyBorder="1"/>
    <xf numFmtId="0" fontId="20" fillId="2" borderId="8" xfId="2" applyFont="1" applyFill="1" applyBorder="1" applyAlignment="1">
      <alignment horizontal="left" indent="1"/>
    </xf>
    <xf numFmtId="167" fontId="6" fillId="2" borderId="5" xfId="1" applyNumberFormat="1" applyFont="1" applyFill="1" applyBorder="1" applyAlignment="1">
      <alignment horizontal="center"/>
    </xf>
    <xf numFmtId="168" fontId="6" fillId="2" borderId="5" xfId="1" applyNumberFormat="1" applyFont="1" applyFill="1" applyBorder="1"/>
    <xf numFmtId="0" fontId="13" fillId="2" borderId="4" xfId="2" applyFont="1" applyFill="1" applyBorder="1" applyAlignment="1">
      <alignment horizontal="left"/>
    </xf>
    <xf numFmtId="164" fontId="13" fillId="2" borderId="4" xfId="2" applyNumberFormat="1" applyFont="1" applyFill="1" applyBorder="1"/>
    <xf numFmtId="168" fontId="13" fillId="2" borderId="4" xfId="1" applyNumberFormat="1" applyFont="1" applyFill="1" applyBorder="1"/>
    <xf numFmtId="0" fontId="12" fillId="2" borderId="17" xfId="2" applyFont="1" applyFill="1" applyBorder="1"/>
    <xf numFmtId="0" fontId="12" fillId="2" borderId="5" xfId="2" applyFont="1" applyFill="1" applyBorder="1"/>
    <xf numFmtId="164" fontId="12" fillId="2" borderId="5" xfId="2" applyNumberFormat="1" applyFont="1" applyFill="1" applyBorder="1"/>
    <xf numFmtId="0" fontId="13" fillId="2" borderId="8" xfId="2" applyFont="1" applyFill="1" applyBorder="1"/>
    <xf numFmtId="0" fontId="12" fillId="2" borderId="8" xfId="2" applyFont="1" applyFill="1" applyBorder="1" applyAlignment="1">
      <alignment horizontal="left" vertical="justify" indent="2"/>
    </xf>
    <xf numFmtId="0" fontId="6" fillId="2" borderId="8" xfId="2" applyFont="1" applyFill="1" applyBorder="1" applyAlignment="1">
      <alignment horizontal="left" indent="1"/>
    </xf>
    <xf numFmtId="164" fontId="22" fillId="2" borderId="13" xfId="2" applyNumberFormat="1" applyFont="1" applyFill="1" applyBorder="1"/>
    <xf numFmtId="0" fontId="12" fillId="2" borderId="8" xfId="0" applyFont="1" applyFill="1" applyBorder="1" applyAlignment="1">
      <alignment horizontal="left" indent="2"/>
    </xf>
    <xf numFmtId="0" fontId="16" fillId="2" borderId="8" xfId="2" applyFont="1" applyFill="1" applyBorder="1" applyAlignment="1">
      <alignment horizontal="left" wrapText="1" indent="1"/>
    </xf>
    <xf numFmtId="169" fontId="22" fillId="2" borderId="8" xfId="2" applyNumberFormat="1" applyFont="1" applyFill="1" applyBorder="1" applyAlignment="1">
      <alignment horizontal="center"/>
    </xf>
    <xf numFmtId="164" fontId="16" fillId="2" borderId="13" xfId="1" applyNumberFormat="1" applyFont="1" applyFill="1" applyBorder="1"/>
    <xf numFmtId="169" fontId="15" fillId="2" borderId="8" xfId="2" applyNumberFormat="1" applyFont="1" applyFill="1" applyBorder="1" applyAlignment="1">
      <alignment horizontal="center"/>
    </xf>
    <xf numFmtId="168" fontId="12" fillId="2" borderId="4" xfId="1" applyNumberFormat="1" applyFont="1" applyFill="1" applyBorder="1"/>
    <xf numFmtId="0" fontId="25" fillId="2" borderId="5" xfId="2" applyFont="1" applyFill="1" applyBorder="1"/>
    <xf numFmtId="0" fontId="12" fillId="2" borderId="8" xfId="2" applyFont="1" applyFill="1" applyBorder="1" applyAlignment="1">
      <alignment horizontal="left" wrapText="1" indent="2"/>
    </xf>
    <xf numFmtId="164" fontId="13" fillId="2" borderId="8" xfId="6" applyNumberFormat="1" applyFont="1" applyFill="1" applyBorder="1"/>
    <xf numFmtId="164" fontId="22" fillId="2" borderId="8" xfId="2" applyNumberFormat="1" applyFont="1" applyFill="1" applyBorder="1"/>
    <xf numFmtId="0" fontId="13" fillId="2" borderId="8" xfId="0" applyFont="1" applyFill="1" applyBorder="1" applyAlignment="1">
      <alignment horizontal="left" indent="1"/>
    </xf>
    <xf numFmtId="169" fontId="13" fillId="2" borderId="8" xfId="2" applyNumberFormat="1" applyFont="1" applyFill="1" applyBorder="1"/>
    <xf numFmtId="164" fontId="12" fillId="2" borderId="9" xfId="2" applyNumberFormat="1" applyFont="1" applyFill="1" applyBorder="1"/>
    <xf numFmtId="169" fontId="23" fillId="2" borderId="8" xfId="2" applyNumberFormat="1" applyFont="1" applyFill="1" applyBorder="1"/>
    <xf numFmtId="169" fontId="15" fillId="2" borderId="8" xfId="2" applyNumberFormat="1" applyFont="1" applyFill="1" applyBorder="1"/>
    <xf numFmtId="169" fontId="12" fillId="2" borderId="13" xfId="2" applyNumberFormat="1" applyFont="1" applyFill="1" applyBorder="1"/>
    <xf numFmtId="0" fontId="5" fillId="2" borderId="8" xfId="2" applyFont="1" applyFill="1" applyBorder="1" applyAlignment="1">
      <alignment horizontal="left" vertical="justify" wrapText="1" indent="2"/>
    </xf>
    <xf numFmtId="164" fontId="19" fillId="2" borderId="8" xfId="2" applyNumberFormat="1" applyFont="1" applyFill="1" applyBorder="1" applyAlignment="1">
      <alignment horizontal="left" vertical="justify" wrapText="1" indent="2"/>
    </xf>
    <xf numFmtId="0" fontId="5" fillId="2" borderId="8" xfId="2" applyFont="1" applyFill="1" applyBorder="1" applyAlignment="1">
      <alignment horizontal="left" wrapText="1" indent="2"/>
    </xf>
    <xf numFmtId="167" fontId="5" fillId="2" borderId="13" xfId="1" applyNumberFormat="1" applyFont="1" applyFill="1" applyBorder="1" applyAlignment="1">
      <alignment horizontal="center"/>
    </xf>
    <xf numFmtId="167" fontId="8" fillId="2" borderId="13" xfId="1" applyNumberFormat="1" applyFont="1" applyFill="1" applyBorder="1" applyAlignment="1">
      <alignment horizontal="center"/>
    </xf>
    <xf numFmtId="0" fontId="13" fillId="2" borderId="5" xfId="2" applyFont="1" applyFill="1" applyBorder="1" applyAlignment="1">
      <alignment horizontal="left"/>
    </xf>
    <xf numFmtId="164" fontId="13" fillId="2" borderId="5" xfId="2" applyNumberFormat="1" applyFont="1" applyFill="1" applyBorder="1"/>
    <xf numFmtId="0" fontId="12" fillId="2" borderId="0" xfId="2" applyFont="1" applyFill="1" applyBorder="1"/>
    <xf numFmtId="0" fontId="13" fillId="2" borderId="8" xfId="2" applyFont="1" applyFill="1" applyBorder="1" applyAlignment="1">
      <alignment horizontal="left"/>
    </xf>
    <xf numFmtId="169" fontId="12" fillId="2" borderId="8" xfId="2" applyNumberFormat="1" applyFont="1" applyFill="1" applyBorder="1" applyAlignment="1">
      <alignment horizontal="center"/>
    </xf>
    <xf numFmtId="168" fontId="15" fillId="2" borderId="8" xfId="1" applyNumberFormat="1" applyFont="1" applyFill="1" applyBorder="1" applyAlignment="1">
      <alignment horizontal="center"/>
    </xf>
    <xf numFmtId="164" fontId="15" fillId="2" borderId="8" xfId="2" applyNumberFormat="1" applyFont="1" applyFill="1" applyBorder="1" applyAlignment="1">
      <alignment horizontal="center"/>
    </xf>
    <xf numFmtId="0" fontId="5" fillId="2" borderId="31" xfId="2" applyFont="1" applyFill="1" applyBorder="1" applyAlignment="1">
      <alignment horizontal="right" wrapText="1" indent="3"/>
    </xf>
    <xf numFmtId="0" fontId="9" fillId="2" borderId="8" xfId="2" applyFont="1" applyFill="1" applyBorder="1" applyAlignment="1">
      <alignment horizontal="left" wrapText="1" indent="1"/>
    </xf>
    <xf numFmtId="0" fontId="12" fillId="2" borderId="13" xfId="2" applyFont="1" applyFill="1" applyBorder="1" applyAlignment="1">
      <alignment horizontal="center"/>
    </xf>
    <xf numFmtId="168" fontId="12" fillId="2" borderId="13" xfId="1" applyNumberFormat="1" applyFont="1" applyFill="1" applyBorder="1" applyAlignment="1">
      <alignment horizontal="center"/>
    </xf>
    <xf numFmtId="169" fontId="19" fillId="2" borderId="8" xfId="2" applyNumberFormat="1" applyFont="1" applyFill="1" applyBorder="1"/>
    <xf numFmtId="164" fontId="15" fillId="2" borderId="8" xfId="2" applyNumberFormat="1" applyFont="1" applyFill="1" applyBorder="1"/>
    <xf numFmtId="168" fontId="22" fillId="2" borderId="8" xfId="1" applyNumberFormat="1" applyFont="1" applyFill="1" applyBorder="1" applyAlignment="1">
      <alignment horizontal="center"/>
    </xf>
    <xf numFmtId="169" fontId="22" fillId="2" borderId="8" xfId="2" applyNumberFormat="1" applyFont="1" applyFill="1" applyBorder="1"/>
    <xf numFmtId="0" fontId="22" fillId="2" borderId="8" xfId="2" applyFont="1" applyFill="1" applyBorder="1" applyAlignment="1">
      <alignment horizontal="center"/>
    </xf>
    <xf numFmtId="169" fontId="19" fillId="2" borderId="13" xfId="2" applyNumberFormat="1" applyFont="1" applyFill="1" applyBorder="1"/>
    <xf numFmtId="168" fontId="23" fillId="2" borderId="8" xfId="1" applyNumberFormat="1" applyFont="1" applyFill="1" applyBorder="1" applyAlignment="1">
      <alignment horizontal="center"/>
    </xf>
    <xf numFmtId="167" fontId="23" fillId="2" borderId="8" xfId="1" applyNumberFormat="1" applyFont="1" applyFill="1" applyBorder="1" applyAlignment="1">
      <alignment horizontal="center"/>
    </xf>
    <xf numFmtId="164" fontId="15" fillId="2" borderId="5" xfId="2" applyNumberFormat="1" applyFont="1" applyFill="1" applyBorder="1"/>
    <xf numFmtId="167" fontId="15" fillId="2" borderId="8" xfId="1" applyNumberFormat="1" applyFont="1" applyFill="1" applyBorder="1" applyAlignment="1">
      <alignment horizontal="center"/>
    </xf>
    <xf numFmtId="0" fontId="8" fillId="2" borderId="13" xfId="0" applyFont="1" applyFill="1" applyBorder="1" applyAlignment="1">
      <alignment horizontal="left" indent="1"/>
    </xf>
    <xf numFmtId="164" fontId="6" fillId="2" borderId="13" xfId="2" applyNumberFormat="1" applyFont="1" applyFill="1" applyBorder="1" applyAlignment="1">
      <alignment horizontal="right"/>
    </xf>
    <xf numFmtId="168" fontId="15" fillId="2" borderId="5" xfId="1" applyNumberFormat="1" applyFont="1" applyFill="1" applyBorder="1" applyAlignment="1">
      <alignment horizontal="center"/>
    </xf>
    <xf numFmtId="0" fontId="13" fillId="2" borderId="18" xfId="2" applyFont="1" applyFill="1" applyBorder="1" applyAlignment="1">
      <alignment horizontal="left"/>
    </xf>
    <xf numFmtId="164" fontId="13" fillId="2" borderId="18" xfId="2" applyNumberFormat="1" applyFont="1" applyFill="1" applyBorder="1"/>
    <xf numFmtId="0" fontId="13" fillId="2" borderId="5" xfId="2" applyFont="1" applyFill="1" applyBorder="1"/>
    <xf numFmtId="0" fontId="17" fillId="2" borderId="8" xfId="2" applyFont="1" applyFill="1" applyBorder="1"/>
    <xf numFmtId="173" fontId="19" fillId="2" borderId="8" xfId="1" applyNumberFormat="1" applyFont="1" applyFill="1" applyBorder="1" applyAlignment="1">
      <alignment horizontal="center"/>
    </xf>
    <xf numFmtId="0" fontId="13" fillId="2" borderId="8" xfId="2" applyFont="1" applyFill="1" applyBorder="1" applyAlignment="1">
      <alignment horizontal="left" wrapText="1" indent="1"/>
    </xf>
    <xf numFmtId="0" fontId="17" fillId="2" borderId="13" xfId="2" applyFont="1" applyFill="1" applyBorder="1"/>
    <xf numFmtId="164" fontId="13" fillId="2" borderId="13" xfId="2" applyNumberFormat="1" applyFont="1" applyFill="1" applyBorder="1"/>
    <xf numFmtId="0" fontId="13" fillId="2" borderId="0" xfId="2" applyFont="1" applyFill="1" applyBorder="1"/>
    <xf numFmtId="168" fontId="12" fillId="2" borderId="8" xfId="1" applyNumberFormat="1" applyFont="1" applyFill="1" applyBorder="1"/>
    <xf numFmtId="167" fontId="19" fillId="2" borderId="8" xfId="2" applyNumberFormat="1" applyFont="1" applyFill="1" applyBorder="1" applyAlignment="1">
      <alignment horizontal="center"/>
    </xf>
    <xf numFmtId="168" fontId="15" fillId="2" borderId="8" xfId="1" applyNumberFormat="1" applyFont="1" applyFill="1" applyBorder="1"/>
    <xf numFmtId="0" fontId="6" fillId="2" borderId="5" xfId="2" applyFont="1" applyFill="1" applyBorder="1" applyAlignment="1">
      <alignment horizontal="right" wrapText="1" indent="3"/>
    </xf>
    <xf numFmtId="164" fontId="19" fillId="2" borderId="5" xfId="2" applyNumberFormat="1" applyFont="1" applyFill="1" applyBorder="1"/>
    <xf numFmtId="0" fontId="17" fillId="2" borderId="3" xfId="2" applyFont="1" applyFill="1" applyBorder="1" applyAlignment="1">
      <alignment horizontal="left" vertical="justify"/>
    </xf>
    <xf numFmtId="0" fontId="17" fillId="2" borderId="16" xfId="2" applyFont="1" applyFill="1" applyBorder="1" applyAlignment="1">
      <alignment horizontal="left" vertical="justify"/>
    </xf>
    <xf numFmtId="0" fontId="14" fillId="2" borderId="13" xfId="2" applyFont="1" applyFill="1" applyBorder="1" applyAlignment="1">
      <alignment horizontal="left" indent="1"/>
    </xf>
    <xf numFmtId="164" fontId="5" fillId="2" borderId="13" xfId="2" applyNumberFormat="1" applyFont="1" applyFill="1" applyBorder="1"/>
    <xf numFmtId="168" fontId="5" fillId="2" borderId="8" xfId="1" applyNumberFormat="1" applyFont="1" applyFill="1" applyBorder="1"/>
    <xf numFmtId="164" fontId="6" fillId="2" borderId="8" xfId="2" applyNumberFormat="1" applyFont="1" applyFill="1" applyBorder="1"/>
    <xf numFmtId="168" fontId="6" fillId="2" borderId="8" xfId="1" applyNumberFormat="1" applyFont="1" applyFill="1" applyBorder="1"/>
    <xf numFmtId="0" fontId="5" fillId="2" borderId="8" xfId="0" applyFont="1" applyFill="1" applyBorder="1" applyAlignment="1">
      <alignment horizontal="left" vertical="top" wrapText="1" indent="2"/>
    </xf>
    <xf numFmtId="0" fontId="5" fillId="2" borderId="13" xfId="0" applyFont="1" applyFill="1" applyBorder="1" applyAlignment="1">
      <alignment horizontal="left" vertical="top" wrapText="1" indent="2"/>
    </xf>
    <xf numFmtId="166" fontId="12" fillId="2" borderId="8" xfId="2" applyNumberFormat="1" applyFont="1" applyFill="1" applyBorder="1" applyAlignment="1">
      <alignment horizontal="center"/>
    </xf>
    <xf numFmtId="166" fontId="22" fillId="2" borderId="8" xfId="2" applyNumberFormat="1" applyFont="1" applyFill="1" applyBorder="1" applyAlignment="1">
      <alignment horizontal="center"/>
    </xf>
    <xf numFmtId="0" fontId="6" fillId="2" borderId="9" xfId="2" applyFont="1" applyFill="1" applyBorder="1" applyAlignment="1">
      <alignment vertical="center" wrapText="1"/>
    </xf>
    <xf numFmtId="166" fontId="15" fillId="2" borderId="8" xfId="2" applyNumberFormat="1" applyFont="1" applyFill="1" applyBorder="1" applyAlignment="1">
      <alignment horizontal="center"/>
    </xf>
    <xf numFmtId="168" fontId="13" fillId="2" borderId="5" xfId="1" applyNumberFormat="1" applyFont="1" applyFill="1" applyBorder="1" applyAlignment="1">
      <alignment horizontal="center"/>
    </xf>
    <xf numFmtId="164" fontId="15" fillId="2" borderId="4" xfId="2" applyNumberFormat="1" applyFont="1" applyFill="1" applyBorder="1"/>
    <xf numFmtId="168" fontId="12" fillId="2" borderId="4" xfId="1" applyNumberFormat="1" applyFont="1" applyFill="1" applyBorder="1" applyAlignment="1">
      <alignment horizontal="center"/>
    </xf>
    <xf numFmtId="0" fontId="5" fillId="2" borderId="8" xfId="2" applyFont="1" applyFill="1" applyBorder="1" applyAlignment="1">
      <alignment horizontal="left" indent="2"/>
    </xf>
    <xf numFmtId="166" fontId="5" fillId="2" borderId="8" xfId="2" applyNumberFormat="1" applyFont="1" applyFill="1" applyBorder="1"/>
    <xf numFmtId="167" fontId="15" fillId="2" borderId="8" xfId="2" applyNumberFormat="1" applyFont="1" applyFill="1" applyBorder="1" applyAlignment="1">
      <alignment horizontal="center"/>
    </xf>
    <xf numFmtId="0" fontId="17" fillId="2" borderId="5" xfId="2" applyFont="1" applyFill="1" applyBorder="1" applyAlignment="1">
      <alignment horizontal="left"/>
    </xf>
    <xf numFmtId="168" fontId="12" fillId="2" borderId="5" xfId="1" applyNumberFormat="1" applyFont="1" applyFill="1" applyBorder="1"/>
    <xf numFmtId="164" fontId="12" fillId="2" borderId="13" xfId="2" applyNumberFormat="1" applyFont="1" applyFill="1" applyBorder="1"/>
    <xf numFmtId="164" fontId="12" fillId="2" borderId="8" xfId="6" applyNumberFormat="1" applyFont="1" applyFill="1" applyBorder="1"/>
    <xf numFmtId="166" fontId="12" fillId="2" borderId="8" xfId="6" applyNumberFormat="1" applyFont="1" applyFill="1" applyBorder="1"/>
    <xf numFmtId="0" fontId="17" fillId="2" borderId="1" xfId="2" applyFont="1" applyFill="1" applyBorder="1" applyAlignment="1">
      <alignment wrapText="1"/>
    </xf>
    <xf numFmtId="164" fontId="6" fillId="2" borderId="1" xfId="2" applyNumberFormat="1" applyFont="1" applyFill="1" applyBorder="1" applyAlignment="1">
      <alignment horizontal="center"/>
    </xf>
    <xf numFmtId="0" fontId="30" fillId="2" borderId="8" xfId="2" applyFont="1" applyFill="1" applyBorder="1" applyAlignment="1">
      <alignment horizontal="left" indent="2"/>
    </xf>
    <xf numFmtId="164" fontId="12" fillId="2" borderId="8" xfId="3" applyNumberFormat="1" applyFont="1" applyFill="1" applyBorder="1" applyAlignment="1">
      <alignment horizontal="left"/>
    </xf>
    <xf numFmtId="164" fontId="15" fillId="2" borderId="8" xfId="3" applyNumberFormat="1" applyFont="1" applyFill="1" applyBorder="1" applyAlignment="1">
      <alignment horizontal="left"/>
    </xf>
    <xf numFmtId="0" fontId="4" fillId="2" borderId="8" xfId="0" applyFont="1" applyFill="1" applyBorder="1" applyAlignment="1">
      <alignment horizontal="left" indent="1"/>
    </xf>
    <xf numFmtId="0" fontId="31" fillId="2" borderId="8" xfId="0" applyFont="1" applyFill="1" applyBorder="1" applyAlignment="1">
      <alignment horizontal="left" indent="1"/>
    </xf>
    <xf numFmtId="0" fontId="5" fillId="2" borderId="8" xfId="0" applyFont="1" applyFill="1" applyBorder="1" applyAlignment="1">
      <alignment horizontal="left" wrapText="1" indent="1"/>
    </xf>
    <xf numFmtId="164" fontId="19" fillId="2" borderId="8" xfId="3" applyNumberFormat="1" applyFont="1" applyFill="1" applyBorder="1" applyAlignment="1">
      <alignment horizontal="left"/>
    </xf>
    <xf numFmtId="164" fontId="21" fillId="2" borderId="8" xfId="3" applyNumberFormat="1" applyFont="1" applyFill="1" applyBorder="1" applyAlignment="1">
      <alignment horizontal="left"/>
    </xf>
    <xf numFmtId="167" fontId="21" fillId="2" borderId="8" xfId="2" applyNumberFormat="1" applyFont="1" applyFill="1" applyBorder="1" applyAlignment="1">
      <alignment horizontal="center"/>
    </xf>
    <xf numFmtId="0" fontId="8" fillId="2" borderId="8" xfId="0" applyFont="1" applyFill="1" applyBorder="1" applyAlignment="1">
      <alignment horizontal="left" indent="2"/>
    </xf>
    <xf numFmtId="0" fontId="5" fillId="2" borderId="8" xfId="0" applyFont="1" applyFill="1" applyBorder="1" applyAlignment="1">
      <alignment horizontal="left" indent="2"/>
    </xf>
    <xf numFmtId="0" fontId="15" fillId="2" borderId="8" xfId="2" applyFont="1" applyFill="1" applyBorder="1" applyAlignment="1">
      <alignment horizontal="left" wrapText="1" indent="2"/>
    </xf>
    <xf numFmtId="0" fontId="13" fillId="2" borderId="8" xfId="2" applyFont="1" applyFill="1" applyBorder="1" applyAlignment="1">
      <alignment horizontal="left" vertical="justify" indent="2"/>
    </xf>
    <xf numFmtId="164" fontId="13" fillId="2" borderId="8" xfId="3" applyNumberFormat="1" applyFont="1" applyFill="1" applyBorder="1" applyAlignment="1">
      <alignment horizontal="left"/>
    </xf>
    <xf numFmtId="167" fontId="22" fillId="2" borderId="8" xfId="2" applyNumberFormat="1" applyFont="1" applyFill="1" applyBorder="1" applyAlignment="1">
      <alignment horizontal="center"/>
    </xf>
    <xf numFmtId="0" fontId="23" fillId="2" borderId="8" xfId="2" applyFont="1" applyFill="1" applyBorder="1" applyAlignment="1">
      <alignment horizontal="left" wrapText="1" indent="2"/>
    </xf>
    <xf numFmtId="164" fontId="23" fillId="2" borderId="9" xfId="3" applyNumberFormat="1" applyFont="1" applyFill="1" applyBorder="1" applyAlignment="1">
      <alignment horizontal="left"/>
    </xf>
    <xf numFmtId="164" fontId="21" fillId="2" borderId="9" xfId="3" applyNumberFormat="1" applyFont="1" applyFill="1" applyBorder="1" applyAlignment="1">
      <alignment horizontal="left"/>
    </xf>
    <xf numFmtId="0" fontId="31" fillId="2" borderId="28" xfId="2" applyFont="1" applyFill="1" applyBorder="1" applyAlignment="1">
      <alignment horizontal="left" indent="2"/>
    </xf>
    <xf numFmtId="0" fontId="4" fillId="2" borderId="28" xfId="2" applyFont="1" applyFill="1" applyBorder="1" applyAlignment="1">
      <alignment horizontal="left" indent="2"/>
    </xf>
    <xf numFmtId="0" fontId="2" fillId="2" borderId="29" xfId="2" applyFont="1" applyFill="1" applyBorder="1" applyAlignment="1">
      <alignment horizontal="left" vertical="top" wrapText="1" indent="2"/>
    </xf>
    <xf numFmtId="0" fontId="2" fillId="2" borderId="22" xfId="2" applyFont="1" applyFill="1" applyBorder="1" applyAlignment="1">
      <alignment horizontal="left" vertical="top" wrapText="1" indent="2"/>
    </xf>
    <xf numFmtId="0" fontId="2" fillId="2" borderId="30" xfId="2" applyFont="1" applyFill="1" applyBorder="1" applyAlignment="1">
      <alignment horizontal="left" indent="2"/>
    </xf>
    <xf numFmtId="164" fontId="12" fillId="2" borderId="15" xfId="3" applyNumberFormat="1" applyFont="1" applyFill="1" applyBorder="1" applyAlignment="1">
      <alignment horizontal="left"/>
    </xf>
    <xf numFmtId="0" fontId="2" fillId="2" borderId="0" xfId="2" applyFont="1" applyFill="1"/>
    <xf numFmtId="0" fontId="4" fillId="2" borderId="0" xfId="2" applyFont="1" applyFill="1" applyAlignment="1">
      <alignment horizontal="center" vertical="center" wrapText="1"/>
    </xf>
    <xf numFmtId="0" fontId="2" fillId="2" borderId="0" xfId="2" applyFont="1" applyFill="1" applyBorder="1"/>
    <xf numFmtId="0" fontId="5" fillId="2" borderId="0" xfId="2" applyFont="1" applyFill="1" applyBorder="1"/>
    <xf numFmtId="0" fontId="6" fillId="2" borderId="20" xfId="2" applyFont="1" applyFill="1" applyBorder="1"/>
    <xf numFmtId="164" fontId="5" fillId="2" borderId="20" xfId="2" applyNumberFormat="1" applyFont="1" applyFill="1" applyBorder="1"/>
    <xf numFmtId="0" fontId="11" fillId="2" borderId="20" xfId="2" applyFont="1" applyFill="1" applyBorder="1"/>
    <xf numFmtId="0" fontId="6" fillId="2" borderId="0" xfId="2" applyFont="1" applyFill="1" applyBorder="1"/>
    <xf numFmtId="0" fontId="6" fillId="2" borderId="8" xfId="2" applyFont="1" applyFill="1" applyBorder="1"/>
    <xf numFmtId="164" fontId="5" fillId="2" borderId="8" xfId="2" applyNumberFormat="1" applyFont="1" applyFill="1" applyBorder="1"/>
    <xf numFmtId="0" fontId="8" fillId="2" borderId="8" xfId="2" applyFont="1" applyFill="1" applyBorder="1" applyAlignment="1">
      <alignment horizontal="left" indent="1"/>
    </xf>
    <xf numFmtId="164" fontId="14" fillId="2" borderId="8" xfId="2" applyNumberFormat="1" applyFont="1" applyFill="1" applyBorder="1"/>
    <xf numFmtId="168" fontId="14" fillId="2" borderId="13" xfId="1" applyNumberFormat="1" applyFont="1" applyFill="1" applyBorder="1" applyAlignment="1">
      <alignment horizontal="center"/>
    </xf>
    <xf numFmtId="173" fontId="21" fillId="2" borderId="13" xfId="1" applyNumberFormat="1" applyFont="1" applyFill="1" applyBorder="1" applyAlignment="1">
      <alignment horizontal="center"/>
    </xf>
    <xf numFmtId="164" fontId="8" fillId="2" borderId="13" xfId="1" applyNumberFormat="1" applyFont="1" applyFill="1" applyBorder="1"/>
    <xf numFmtId="168" fontId="19" fillId="2" borderId="13" xfId="1" applyNumberFormat="1" applyFont="1" applyFill="1" applyBorder="1" applyAlignment="1">
      <alignment horizontal="center"/>
    </xf>
    <xf numFmtId="168" fontId="15" fillId="2" borderId="13" xfId="1" applyNumberFormat="1" applyFont="1" applyFill="1" applyBorder="1" applyAlignment="1">
      <alignment horizontal="center"/>
    </xf>
    <xf numFmtId="164" fontId="11" fillId="2" borderId="8" xfId="2" applyNumberFormat="1" applyFont="1" applyFill="1" applyBorder="1"/>
    <xf numFmtId="164" fontId="11" fillId="2" borderId="13" xfId="1" applyNumberFormat="1" applyFont="1" applyFill="1" applyBorder="1"/>
    <xf numFmtId="0" fontId="11" fillId="2" borderId="8" xfId="2" applyFont="1" applyFill="1" applyBorder="1" applyAlignment="1">
      <alignment horizontal="left" indent="2"/>
    </xf>
    <xf numFmtId="166" fontId="11" fillId="2" borderId="8" xfId="2" applyNumberFormat="1" applyFont="1" applyFill="1" applyBorder="1"/>
    <xf numFmtId="0" fontId="10" fillId="2" borderId="8" xfId="0" applyFont="1" applyFill="1" applyBorder="1" applyAlignment="1">
      <alignment horizontal="left" indent="1"/>
    </xf>
    <xf numFmtId="164" fontId="10" fillId="2" borderId="13" xfId="1" applyNumberFormat="1" applyFont="1" applyFill="1" applyBorder="1"/>
    <xf numFmtId="167" fontId="10" fillId="2" borderId="13" xfId="1" applyNumberFormat="1" applyFont="1" applyFill="1" applyBorder="1" applyAlignment="1">
      <alignment horizontal="center"/>
    </xf>
    <xf numFmtId="0" fontId="10" fillId="2" borderId="9" xfId="2" applyFont="1" applyFill="1" applyBorder="1" applyAlignment="1">
      <alignment wrapText="1"/>
    </xf>
    <xf numFmtId="0" fontId="11" fillId="2" borderId="10" xfId="2" applyFont="1" applyFill="1" applyBorder="1"/>
    <xf numFmtId="0" fontId="6" fillId="2" borderId="18" xfId="2" applyFont="1" applyFill="1" applyBorder="1" applyAlignment="1">
      <alignment horizontal="left"/>
    </xf>
    <xf numFmtId="164" fontId="6" fillId="2" borderId="18" xfId="2" applyNumberFormat="1" applyFont="1" applyFill="1" applyBorder="1"/>
    <xf numFmtId="164" fontId="6" fillId="2" borderId="18" xfId="2" applyNumberFormat="1" applyFont="1" applyFill="1" applyBorder="1" applyAlignment="1">
      <alignment horizontal="right"/>
    </xf>
    <xf numFmtId="0" fontId="6" fillId="2" borderId="1" xfId="2" applyFont="1" applyFill="1" applyBorder="1" applyAlignment="1">
      <alignment horizontal="left"/>
    </xf>
    <xf numFmtId="164" fontId="6" fillId="2" borderId="1" xfId="2" applyNumberFormat="1" applyFont="1" applyFill="1" applyBorder="1"/>
    <xf numFmtId="164" fontId="5" fillId="2" borderId="20" xfId="1" applyNumberFormat="1" applyFont="1" applyFill="1" applyBorder="1"/>
    <xf numFmtId="164" fontId="27" fillId="2" borderId="13" xfId="1" applyNumberFormat="1" applyFont="1" applyFill="1" applyBorder="1"/>
    <xf numFmtId="164" fontId="5" fillId="2" borderId="0" xfId="2" applyNumberFormat="1" applyFont="1" applyFill="1" applyBorder="1"/>
    <xf numFmtId="164" fontId="5" fillId="2" borderId="13" xfId="1" applyNumberFormat="1" applyFont="1" applyFill="1" applyBorder="1" applyAlignment="1">
      <alignment horizontal="center" vertical="center"/>
    </xf>
    <xf numFmtId="164" fontId="5" fillId="2" borderId="8" xfId="2" applyNumberFormat="1" applyFont="1" applyFill="1" applyBorder="1" applyAlignment="1">
      <alignment horizontal="right"/>
    </xf>
    <xf numFmtId="0" fontId="6" fillId="2" borderId="8" xfId="0" applyFont="1" applyFill="1" applyBorder="1" applyAlignment="1">
      <alignment horizontal="left" indent="1"/>
    </xf>
    <xf numFmtId="0" fontId="5" fillId="2" borderId="12" xfId="2" applyFont="1" applyFill="1" applyBorder="1"/>
    <xf numFmtId="0" fontId="6" fillId="2" borderId="18" xfId="2" applyFont="1" applyFill="1" applyBorder="1"/>
    <xf numFmtId="164" fontId="5" fillId="2" borderId="18" xfId="2" applyNumberFormat="1" applyFont="1" applyFill="1" applyBorder="1"/>
    <xf numFmtId="164" fontId="6" fillId="2" borderId="26" xfId="2" applyNumberFormat="1" applyFont="1" applyFill="1" applyBorder="1" applyAlignment="1">
      <alignment horizontal="right"/>
    </xf>
    <xf numFmtId="0" fontId="5" fillId="2" borderId="5" xfId="2" applyFont="1" applyFill="1" applyBorder="1"/>
    <xf numFmtId="164" fontId="5" fillId="2" borderId="5" xfId="2" applyNumberFormat="1" applyFont="1" applyFill="1" applyBorder="1"/>
    <xf numFmtId="164" fontId="5" fillId="2" borderId="8" xfId="2" applyNumberFormat="1" applyFont="1" applyFill="1" applyBorder="1" applyAlignment="1">
      <alignment horizontal="center"/>
    </xf>
    <xf numFmtId="0" fontId="16" fillId="2" borderId="8" xfId="0" applyFont="1" applyFill="1" applyBorder="1" applyAlignment="1">
      <alignment horizontal="left" indent="1"/>
    </xf>
    <xf numFmtId="166" fontId="16" fillId="2" borderId="8" xfId="2" applyNumberFormat="1" applyFont="1" applyFill="1" applyBorder="1"/>
    <xf numFmtId="166" fontId="6" fillId="2" borderId="8" xfId="2" applyNumberFormat="1" applyFont="1" applyFill="1" applyBorder="1"/>
    <xf numFmtId="164" fontId="6" fillId="2" borderId="14" xfId="2" applyNumberFormat="1" applyFont="1" applyFill="1" applyBorder="1"/>
    <xf numFmtId="0" fontId="6" fillId="2" borderId="20" xfId="2" applyFont="1" applyFill="1" applyBorder="1" applyAlignment="1"/>
    <xf numFmtId="164" fontId="6" fillId="2" borderId="0" xfId="2" applyNumberFormat="1" applyFont="1" applyFill="1" applyBorder="1"/>
    <xf numFmtId="168" fontId="5" fillId="2" borderId="8" xfId="1" applyNumberFormat="1" applyFont="1" applyFill="1" applyBorder="1" applyAlignment="1"/>
    <xf numFmtId="168" fontId="5" fillId="2" borderId="13" xfId="1" applyNumberFormat="1" applyFont="1" applyFill="1" applyBorder="1" applyAlignment="1"/>
    <xf numFmtId="164" fontId="8" fillId="2" borderId="8" xfId="2" applyNumberFormat="1" applyFont="1" applyFill="1" applyBorder="1"/>
    <xf numFmtId="0" fontId="16" fillId="2" borderId="9" xfId="0" applyFont="1" applyFill="1" applyBorder="1" applyAlignment="1">
      <alignment horizontal="left" indent="2"/>
    </xf>
    <xf numFmtId="164" fontId="16" fillId="2" borderId="8" xfId="2" applyNumberFormat="1" applyFont="1" applyFill="1" applyBorder="1"/>
    <xf numFmtId="0" fontId="8" fillId="2" borderId="8" xfId="2" applyFont="1" applyFill="1" applyBorder="1" applyAlignment="1">
      <alignment horizontal="left" wrapText="1" indent="1"/>
    </xf>
    <xf numFmtId="0" fontId="6" fillId="2" borderId="8" xfId="2" applyFont="1" applyFill="1" applyBorder="1" applyAlignment="1">
      <alignment horizontal="left"/>
    </xf>
    <xf numFmtId="0" fontId="5" fillId="2" borderId="9" xfId="0" applyFont="1" applyFill="1" applyBorder="1" applyAlignment="1">
      <alignment horizontal="left" indent="2"/>
    </xf>
    <xf numFmtId="166" fontId="5" fillId="2" borderId="13" xfId="2" applyNumberFormat="1" applyFont="1" applyFill="1" applyBorder="1"/>
    <xf numFmtId="164" fontId="5" fillId="2" borderId="9" xfId="2" applyNumberFormat="1" applyFont="1" applyFill="1" applyBorder="1"/>
    <xf numFmtId="0" fontId="5" fillId="2" borderId="10" xfId="2" applyFont="1" applyFill="1" applyBorder="1"/>
    <xf numFmtId="0" fontId="6" fillId="2" borderId="14" xfId="2" applyFont="1" applyFill="1" applyBorder="1"/>
    <xf numFmtId="164" fontId="6" fillId="2" borderId="14" xfId="2" applyNumberFormat="1" applyFont="1" applyFill="1" applyBorder="1" applyAlignment="1">
      <alignment horizontal="right"/>
    </xf>
    <xf numFmtId="0" fontId="10" fillId="2" borderId="0" xfId="2" applyFont="1" applyFill="1" applyBorder="1"/>
    <xf numFmtId="0" fontId="5" fillId="2" borderId="1" xfId="2" applyFont="1" applyFill="1" applyBorder="1"/>
    <xf numFmtId="164" fontId="5" fillId="2" borderId="1" xfId="2" applyNumberFormat="1" applyFont="1" applyFill="1" applyBorder="1"/>
    <xf numFmtId="164" fontId="6" fillId="2" borderId="5" xfId="1" applyNumberFormat="1" applyFont="1" applyFill="1" applyBorder="1"/>
    <xf numFmtId="0" fontId="12" fillId="2" borderId="8" xfId="2" applyFont="1" applyFill="1" applyBorder="1" applyAlignment="1">
      <alignment horizontal="left" wrapText="1" indent="1"/>
    </xf>
    <xf numFmtId="164" fontId="6" fillId="2" borderId="5" xfId="2" applyNumberFormat="1" applyFont="1" applyFill="1" applyBorder="1"/>
    <xf numFmtId="0" fontId="6" fillId="2" borderId="8" xfId="2" applyFont="1" applyFill="1" applyBorder="1" applyAlignment="1">
      <alignment horizontal="left" wrapText="1"/>
    </xf>
    <xf numFmtId="0" fontId="6" fillId="2" borderId="10" xfId="2" applyFont="1" applyFill="1" applyBorder="1" applyAlignment="1">
      <alignment wrapText="1"/>
    </xf>
    <xf numFmtId="164" fontId="5" fillId="2" borderId="13" xfId="1" applyNumberFormat="1" applyFont="1" applyFill="1" applyBorder="1" applyAlignment="1">
      <alignment horizontal="center"/>
    </xf>
    <xf numFmtId="164" fontId="8" fillId="2" borderId="13" xfId="1" applyNumberFormat="1" applyFont="1" applyFill="1" applyBorder="1" applyAlignment="1"/>
    <xf numFmtId="164" fontId="32" fillId="2" borderId="13" xfId="1" applyNumberFormat="1" applyFont="1" applyFill="1" applyBorder="1"/>
    <xf numFmtId="0" fontId="6" fillId="2" borderId="14" xfId="2" applyFont="1" applyFill="1" applyBorder="1" applyAlignment="1">
      <alignment horizontal="left"/>
    </xf>
    <xf numFmtId="0" fontId="6" fillId="2" borderId="13" xfId="2" applyFont="1" applyFill="1" applyBorder="1" applyAlignment="1">
      <alignment horizontal="left"/>
    </xf>
    <xf numFmtId="164" fontId="6" fillId="2" borderId="13" xfId="2" applyNumberFormat="1" applyFont="1" applyFill="1" applyBorder="1"/>
    <xf numFmtId="164" fontId="5" fillId="2" borderId="8" xfId="1" applyNumberFormat="1" applyFont="1" applyFill="1" applyBorder="1"/>
    <xf numFmtId="164" fontId="5" fillId="2" borderId="13" xfId="1" applyNumberFormat="1" applyFont="1" applyFill="1" applyBorder="1" applyAlignment="1"/>
    <xf numFmtId="0" fontId="6" fillId="2" borderId="8" xfId="2" applyFont="1" applyFill="1" applyBorder="1" applyAlignment="1">
      <alignment wrapText="1"/>
    </xf>
    <xf numFmtId="0" fontId="5" fillId="2" borderId="20" xfId="2" applyFont="1" applyFill="1" applyBorder="1"/>
    <xf numFmtId="164" fontId="6" fillId="2" borderId="18" xfId="1" applyNumberFormat="1" applyFont="1" applyFill="1" applyBorder="1"/>
    <xf numFmtId="0" fontId="13" fillId="2" borderId="1" xfId="2" applyFont="1" applyFill="1" applyBorder="1" applyAlignment="1">
      <alignment wrapText="1"/>
    </xf>
    <xf numFmtId="164" fontId="5" fillId="2" borderId="1" xfId="2" applyNumberFormat="1" applyFont="1" applyFill="1" applyBorder="1" applyAlignment="1">
      <alignment horizontal="center"/>
    </xf>
    <xf numFmtId="164" fontId="5" fillId="2" borderId="13" xfId="1" applyNumberFormat="1" applyFont="1" applyFill="1" applyBorder="1" applyAlignment="1">
      <alignment horizontal="left" indent="1"/>
    </xf>
    <xf numFmtId="166" fontId="12" fillId="2" borderId="8" xfId="2" applyNumberFormat="1" applyFont="1" applyFill="1" applyBorder="1" applyAlignment="1">
      <alignment horizontal="left" indent="1"/>
    </xf>
    <xf numFmtId="0" fontId="19" fillId="2" borderId="8" xfId="2" applyFont="1" applyFill="1" applyBorder="1" applyAlignment="1">
      <alignment horizontal="left" indent="2"/>
    </xf>
    <xf numFmtId="0" fontId="13" fillId="2" borderId="8" xfId="2" applyFont="1" applyFill="1" applyBorder="1" applyAlignment="1">
      <alignment horizontal="left" indent="1"/>
    </xf>
    <xf numFmtId="164" fontId="16" fillId="2" borderId="8" xfId="0" applyNumberFormat="1" applyFont="1" applyFill="1" applyBorder="1" applyAlignment="1">
      <alignment horizontal="left" vertical="top" wrapText="1" indent="2"/>
    </xf>
    <xf numFmtId="164" fontId="16" fillId="2" borderId="13" xfId="0" applyNumberFormat="1" applyFont="1" applyFill="1" applyBorder="1" applyAlignment="1">
      <alignment horizontal="left" vertical="top" wrapText="1" indent="2"/>
    </xf>
    <xf numFmtId="164" fontId="5" fillId="2" borderId="8" xfId="9" applyNumberFormat="1" applyFont="1" applyFill="1" applyBorder="1"/>
    <xf numFmtId="168" fontId="5" fillId="2" borderId="8" xfId="1" applyNumberFormat="1" applyFont="1" applyFill="1" applyBorder="1" applyAlignment="1">
      <alignment horizontal="center"/>
    </xf>
    <xf numFmtId="173" fontId="5" fillId="2" borderId="8" xfId="2" applyNumberFormat="1" applyFont="1" applyFill="1" applyBorder="1" applyAlignment="1">
      <alignment horizontal="center"/>
    </xf>
    <xf numFmtId="173" fontId="5" fillId="2" borderId="13" xfId="2" applyNumberFormat="1" applyFont="1" applyFill="1" applyBorder="1" applyAlignment="1">
      <alignment horizontal="center"/>
    </xf>
    <xf numFmtId="0" fontId="22" fillId="2" borderId="9" xfId="2" applyFont="1" applyFill="1" applyBorder="1" applyAlignment="1">
      <alignment horizontal="left" indent="2"/>
    </xf>
    <xf numFmtId="168" fontId="16" fillId="2" borderId="8" xfId="1" applyNumberFormat="1" applyFont="1" applyFill="1" applyBorder="1" applyAlignment="1">
      <alignment horizontal="center"/>
    </xf>
    <xf numFmtId="168" fontId="16" fillId="2" borderId="5" xfId="1" applyNumberFormat="1" applyFont="1" applyFill="1" applyBorder="1" applyAlignment="1">
      <alignment horizontal="center"/>
    </xf>
    <xf numFmtId="0" fontId="8" fillId="2" borderId="8" xfId="0" applyFont="1" applyFill="1" applyBorder="1" applyAlignment="1">
      <alignment horizontal="left" wrapText="1" indent="2"/>
    </xf>
    <xf numFmtId="0" fontId="8" fillId="2" borderId="8" xfId="0" applyFont="1" applyFill="1" applyBorder="1" applyAlignment="1">
      <alignment horizontal="left" vertical="top" wrapText="1" indent="2"/>
    </xf>
    <xf numFmtId="164" fontId="5" fillId="2" borderId="18" xfId="2" applyNumberFormat="1" applyFont="1" applyFill="1" applyBorder="1" applyAlignment="1">
      <alignment horizontal="center"/>
    </xf>
    <xf numFmtId="164" fontId="5" fillId="2" borderId="5" xfId="2" applyNumberFormat="1" applyFont="1" applyFill="1" applyBorder="1" applyAlignment="1">
      <alignment horizontal="center"/>
    </xf>
    <xf numFmtId="164" fontId="6" fillId="2" borderId="8" xfId="2" applyNumberFormat="1" applyFont="1" applyFill="1" applyBorder="1" applyAlignment="1">
      <alignment horizontal="center"/>
    </xf>
    <xf numFmtId="164" fontId="6" fillId="2" borderId="14" xfId="2" applyNumberFormat="1" applyFont="1" applyFill="1" applyBorder="1" applyAlignment="1">
      <alignment horizontal="center"/>
    </xf>
    <xf numFmtId="0" fontId="6" fillId="2" borderId="1" xfId="2" applyFont="1" applyFill="1" applyBorder="1"/>
    <xf numFmtId="166" fontId="6" fillId="2" borderId="1" xfId="2" applyNumberFormat="1" applyFont="1" applyFill="1" applyBorder="1"/>
    <xf numFmtId="0" fontId="5" fillId="2" borderId="0" xfId="2" applyFont="1" applyFill="1"/>
    <xf numFmtId="169" fontId="6" fillId="2" borderId="8" xfId="2" applyNumberFormat="1" applyFont="1" applyFill="1" applyBorder="1"/>
    <xf numFmtId="164" fontId="5" fillId="2" borderId="0" xfId="2" applyNumberFormat="1" applyFont="1" applyFill="1"/>
    <xf numFmtId="164" fontId="6" fillId="2" borderId="18" xfId="2" applyNumberFormat="1" applyFont="1" applyFill="1" applyBorder="1" applyAlignment="1">
      <alignment horizontal="center"/>
    </xf>
    <xf numFmtId="0" fontId="17" fillId="2" borderId="7" xfId="2" applyFont="1" applyFill="1" applyBorder="1"/>
    <xf numFmtId="164" fontId="13" fillId="2" borderId="7" xfId="2" applyNumberFormat="1" applyFont="1" applyFill="1" applyBorder="1"/>
    <xf numFmtId="164" fontId="5" fillId="2" borderId="7" xfId="1" applyNumberFormat="1" applyFont="1" applyFill="1" applyBorder="1"/>
    <xf numFmtId="0" fontId="6" fillId="2" borderId="9" xfId="2" applyFont="1" applyFill="1" applyBorder="1" applyAlignment="1">
      <alignment horizontal="left" indent="1"/>
    </xf>
    <xf numFmtId="164" fontId="15" fillId="2" borderId="9" xfId="3" applyNumberFormat="1" applyFont="1" applyFill="1" applyBorder="1" applyAlignment="1">
      <alignment horizontal="left"/>
    </xf>
    <xf numFmtId="164" fontId="6" fillId="2" borderId="9" xfId="2" applyNumberFormat="1" applyFont="1" applyFill="1" applyBorder="1"/>
    <xf numFmtId="164" fontId="12" fillId="2" borderId="18" xfId="3" applyNumberFormat="1" applyFont="1" applyFill="1" applyBorder="1" applyAlignment="1">
      <alignment horizontal="left"/>
    </xf>
    <xf numFmtId="167" fontId="15" fillId="2" borderId="18" xfId="2" applyNumberFormat="1" applyFont="1" applyFill="1" applyBorder="1" applyAlignment="1">
      <alignment horizontal="center"/>
    </xf>
    <xf numFmtId="164" fontId="6" fillId="2" borderId="5" xfId="2" applyNumberFormat="1" applyFont="1" applyFill="1" applyBorder="1" applyAlignment="1">
      <alignment horizontal="center"/>
    </xf>
    <xf numFmtId="0" fontId="6" fillId="2" borderId="8" xfId="0" applyFont="1" applyFill="1" applyBorder="1" applyAlignment="1">
      <alignment horizontal="left" wrapText="1" indent="1"/>
    </xf>
    <xf numFmtId="9" fontId="5" fillId="2" borderId="0" xfId="12" applyFont="1" applyFill="1" applyBorder="1"/>
    <xf numFmtId="164" fontId="14" fillId="2" borderId="8" xfId="3" applyNumberFormat="1" applyFont="1" applyFill="1" applyBorder="1" applyAlignment="1">
      <alignment horizontal="left"/>
    </xf>
    <xf numFmtId="166" fontId="8" fillId="2" borderId="8" xfId="2" applyNumberFormat="1" applyFont="1" applyFill="1" applyBorder="1"/>
    <xf numFmtId="166" fontId="12" fillId="2" borderId="13" xfId="6" applyNumberFormat="1" applyFont="1" applyFill="1" applyBorder="1"/>
    <xf numFmtId="164" fontId="13" fillId="2" borderId="13" xfId="6" applyNumberFormat="1" applyFont="1" applyFill="1" applyBorder="1"/>
    <xf numFmtId="164" fontId="13" fillId="2" borderId="0" xfId="2" applyNumberFormat="1" applyFont="1" applyFill="1"/>
    <xf numFmtId="0" fontId="10" fillId="2" borderId="8" xfId="2" applyFont="1" applyFill="1" applyBorder="1" applyAlignment="1">
      <alignment horizontal="left" wrapText="1" indent="1"/>
    </xf>
    <xf numFmtId="164" fontId="13" fillId="2" borderId="9" xfId="6" applyNumberFormat="1" applyFont="1" applyFill="1" applyBorder="1"/>
    <xf numFmtId="166" fontId="23" fillId="2" borderId="8" xfId="6" applyNumberFormat="1" applyFont="1" applyFill="1" applyBorder="1"/>
    <xf numFmtId="164" fontId="13" fillId="2" borderId="11" xfId="6" applyNumberFormat="1" applyFont="1" applyFill="1" applyBorder="1" applyAlignment="1">
      <alignment horizontal="center"/>
    </xf>
    <xf numFmtId="166" fontId="13" fillId="2" borderId="0" xfId="2" applyNumberFormat="1" applyFont="1" applyFill="1" applyBorder="1"/>
    <xf numFmtId="0" fontId="13" fillId="2" borderId="17" xfId="2" applyFont="1" applyFill="1" applyBorder="1"/>
    <xf numFmtId="164" fontId="12" fillId="2" borderId="5" xfId="6" applyNumberFormat="1" applyFont="1" applyFill="1" applyBorder="1" applyAlignment="1">
      <alignment horizontal="center"/>
    </xf>
    <xf numFmtId="166" fontId="15" fillId="2" borderId="8" xfId="6" applyNumberFormat="1" applyFont="1" applyFill="1" applyBorder="1"/>
    <xf numFmtId="164" fontId="23" fillId="2" borderId="8" xfId="6" applyNumberFormat="1" applyFont="1" applyFill="1" applyBorder="1"/>
    <xf numFmtId="172" fontId="12" fillId="2" borderId="5" xfId="6" applyNumberFormat="1" applyFont="1" applyFill="1" applyBorder="1"/>
    <xf numFmtId="166" fontId="23" fillId="2" borderId="13" xfId="6" applyNumberFormat="1" applyFont="1" applyFill="1" applyBorder="1"/>
    <xf numFmtId="0" fontId="23" fillId="2" borderId="9" xfId="2" applyFont="1" applyFill="1" applyBorder="1" applyAlignment="1">
      <alignment horizontal="left" indent="2"/>
    </xf>
    <xf numFmtId="0" fontId="12" fillId="2" borderId="8" xfId="0" applyFont="1" applyFill="1" applyBorder="1" applyAlignment="1">
      <alignment horizontal="left" vertical="justify" indent="2"/>
    </xf>
    <xf numFmtId="0" fontId="3" fillId="2" borderId="8" xfId="0" applyFont="1" applyFill="1" applyBorder="1" applyAlignment="1">
      <alignment horizontal="left" wrapText="1" indent="2"/>
    </xf>
    <xf numFmtId="0" fontId="5" fillId="2" borderId="8" xfId="2" applyFont="1" applyFill="1" applyBorder="1" applyAlignment="1">
      <alignment horizontal="center"/>
    </xf>
    <xf numFmtId="171" fontId="16" fillId="2" borderId="8" xfId="1" applyNumberFormat="1" applyFont="1" applyFill="1" applyBorder="1"/>
    <xf numFmtId="173" fontId="16" fillId="2" borderId="8" xfId="2" applyNumberFormat="1" applyFont="1" applyFill="1" applyBorder="1" applyAlignment="1">
      <alignment horizontal="center"/>
    </xf>
    <xf numFmtId="0" fontId="16" fillId="2" borderId="8" xfId="2" applyFont="1" applyFill="1" applyBorder="1" applyAlignment="1">
      <alignment horizontal="center"/>
    </xf>
    <xf numFmtId="173" fontId="6" fillId="2" borderId="8" xfId="2" applyNumberFormat="1" applyFont="1" applyFill="1" applyBorder="1" applyAlignment="1">
      <alignment horizontal="center"/>
    </xf>
    <xf numFmtId="164" fontId="5" fillId="2" borderId="5" xfId="1" applyNumberFormat="1" applyFont="1" applyFill="1" applyBorder="1"/>
    <xf numFmtId="169" fontId="5" fillId="2" borderId="8" xfId="2" applyNumberFormat="1" applyFont="1" applyFill="1" applyBorder="1" applyAlignment="1">
      <alignment horizontal="center"/>
    </xf>
    <xf numFmtId="0" fontId="6" fillId="2" borderId="0" xfId="2" applyFont="1" applyFill="1"/>
    <xf numFmtId="0" fontId="6" fillId="2" borderId="8" xfId="0" applyFont="1" applyFill="1" applyBorder="1" applyAlignment="1">
      <alignment horizontal="left" wrapText="1" indent="2"/>
    </xf>
    <xf numFmtId="0" fontId="5" fillId="2" borderId="9" xfId="2" applyFont="1" applyFill="1" applyBorder="1"/>
    <xf numFmtId="168" fontId="6" fillId="2" borderId="8" xfId="1" applyNumberFormat="1" applyFont="1" applyFill="1" applyBorder="1" applyAlignment="1">
      <alignment horizontal="center"/>
    </xf>
    <xf numFmtId="0" fontId="12" fillId="2" borderId="0" xfId="2" applyFont="1" applyFill="1" applyBorder="1" applyAlignment="1">
      <alignment horizontal="right" wrapText="1"/>
    </xf>
    <xf numFmtId="0" fontId="0" fillId="2" borderId="0" xfId="0" applyFill="1" applyAlignment="1">
      <alignment wrapText="1"/>
    </xf>
    <xf numFmtId="0" fontId="17" fillId="2" borderId="2" xfId="2" applyFont="1" applyFill="1" applyBorder="1" applyAlignment="1">
      <alignment horizontal="left" vertical="justify" wrapText="1"/>
    </xf>
    <xf numFmtId="0" fontId="0" fillId="2" borderId="3" xfId="0" applyFill="1" applyBorder="1" applyAlignment="1">
      <alignment horizontal="left" vertical="justify" wrapText="1"/>
    </xf>
    <xf numFmtId="0" fontId="11" fillId="2" borderId="1" xfId="2" applyFont="1" applyFill="1" applyBorder="1" applyAlignment="1">
      <alignment horizontal="center" vertical="center" wrapText="1"/>
    </xf>
    <xf numFmtId="0" fontId="11" fillId="2" borderId="5" xfId="2" applyFont="1" applyFill="1" applyBorder="1" applyAlignment="1">
      <alignment horizontal="center" vertical="center" wrapText="1"/>
    </xf>
    <xf numFmtId="0" fontId="11" fillId="2" borderId="6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5" fillId="2" borderId="5" xfId="2" applyFont="1" applyFill="1" applyBorder="1" applyAlignment="1">
      <alignment horizontal="center" vertical="center" wrapText="1"/>
    </xf>
    <xf numFmtId="0" fontId="5" fillId="2" borderId="6" xfId="2" applyFont="1" applyFill="1" applyBorder="1" applyAlignment="1">
      <alignment horizontal="center" vertical="center" wrapText="1"/>
    </xf>
    <xf numFmtId="0" fontId="28" fillId="2" borderId="1" xfId="2" applyFont="1" applyFill="1" applyBorder="1" applyAlignment="1">
      <alignment horizontal="center" vertical="center" wrapText="1"/>
    </xf>
    <xf numFmtId="0" fontId="28" fillId="2" borderId="5" xfId="2" applyFont="1" applyFill="1" applyBorder="1" applyAlignment="1">
      <alignment horizontal="center" vertical="center" wrapText="1"/>
    </xf>
    <xf numFmtId="0" fontId="28" fillId="2" borderId="6" xfId="2" applyFont="1" applyFill="1" applyBorder="1" applyAlignment="1">
      <alignment horizontal="center" vertical="center" wrapText="1"/>
    </xf>
    <xf numFmtId="0" fontId="5" fillId="2" borderId="23" xfId="2" applyFont="1" applyFill="1" applyBorder="1" applyAlignment="1">
      <alignment horizontal="center" vertical="center" wrapText="1"/>
    </xf>
    <xf numFmtId="0" fontId="5" fillId="2" borderId="21" xfId="2" applyFont="1" applyFill="1" applyBorder="1" applyAlignment="1">
      <alignment horizontal="center" vertical="center" wrapText="1"/>
    </xf>
    <xf numFmtId="0" fontId="5" fillId="2" borderId="24" xfId="2" applyFont="1" applyFill="1" applyBorder="1" applyAlignment="1">
      <alignment horizontal="center" vertical="center" wrapText="1"/>
    </xf>
    <xf numFmtId="0" fontId="17" fillId="2" borderId="0" xfId="2" applyFont="1" applyFill="1" applyAlignment="1">
      <alignment horizontal="center" wrapText="1"/>
    </xf>
    <xf numFmtId="164" fontId="13" fillId="2" borderId="4" xfId="6" applyNumberFormat="1" applyFont="1" applyFill="1" applyBorder="1" applyAlignment="1">
      <alignment horizontal="center"/>
    </xf>
    <xf numFmtId="0" fontId="35" fillId="2" borderId="0" xfId="2" applyFont="1" applyFill="1"/>
    <xf numFmtId="164" fontId="6" fillId="2" borderId="8" xfId="7" applyNumberFormat="1" applyFont="1" applyFill="1" applyBorder="1"/>
    <xf numFmtId="164" fontId="21" fillId="2" borderId="8" xfId="2" applyNumberFormat="1" applyFont="1" applyFill="1" applyBorder="1"/>
    <xf numFmtId="0" fontId="6" fillId="2" borderId="20" xfId="2" applyFont="1" applyFill="1" applyBorder="1" applyAlignment="1">
      <alignment horizontal="left"/>
    </xf>
    <xf numFmtId="168" fontId="5" fillId="2" borderId="20" xfId="1" applyNumberFormat="1" applyFont="1" applyFill="1" applyBorder="1"/>
    <xf numFmtId="0" fontId="5" fillId="2" borderId="8" xfId="2" applyFont="1" applyFill="1" applyBorder="1"/>
    <xf numFmtId="171" fontId="5" fillId="2" borderId="8" xfId="1" applyNumberFormat="1" applyFont="1" applyFill="1" applyBorder="1"/>
    <xf numFmtId="168" fontId="6" fillId="2" borderId="8" xfId="1" applyNumberFormat="1" applyFont="1" applyFill="1" applyBorder="1" applyAlignment="1">
      <alignment horizontal="right"/>
    </xf>
    <xf numFmtId="171" fontId="6" fillId="2" borderId="8" xfId="1" applyNumberFormat="1" applyFont="1" applyFill="1" applyBorder="1"/>
    <xf numFmtId="164" fontId="6" fillId="2" borderId="8" xfId="1" applyNumberFormat="1" applyFont="1" applyFill="1" applyBorder="1"/>
    <xf numFmtId="168" fontId="5" fillId="2" borderId="8" xfId="1" applyNumberFormat="1" applyFont="1" applyFill="1" applyBorder="1" applyAlignment="1">
      <alignment horizontal="right"/>
    </xf>
    <xf numFmtId="168" fontId="6" fillId="2" borderId="0" xfId="2" applyNumberFormat="1" applyFont="1" applyFill="1"/>
    <xf numFmtId="168" fontId="8" fillId="2" borderId="8" xfId="1" applyNumberFormat="1" applyFont="1" applyFill="1" applyBorder="1" applyAlignment="1">
      <alignment horizontal="center"/>
    </xf>
    <xf numFmtId="0" fontId="6" fillId="2" borderId="13" xfId="2" applyFont="1" applyFill="1" applyBorder="1" applyAlignment="1">
      <alignment horizontal="left" indent="1"/>
    </xf>
    <xf numFmtId="0" fontId="6" fillId="2" borderId="13" xfId="2" applyFont="1" applyFill="1" applyBorder="1" applyAlignment="1">
      <alignment horizontal="right" wrapText="1" indent="3"/>
    </xf>
    <xf numFmtId="0" fontId="31" fillId="2" borderId="13" xfId="2" applyFont="1" applyFill="1" applyBorder="1" applyAlignment="1">
      <alignment horizontal="left" wrapText="1" indent="1"/>
    </xf>
    <xf numFmtId="168" fontId="5" fillId="2" borderId="9" xfId="1" applyNumberFormat="1" applyFont="1" applyFill="1" applyBorder="1"/>
    <xf numFmtId="168" fontId="16" fillId="2" borderId="8" xfId="1" applyNumberFormat="1" applyFont="1" applyFill="1" applyBorder="1"/>
    <xf numFmtId="0" fontId="6" fillId="2" borderId="13" xfId="2" applyFont="1" applyFill="1" applyBorder="1" applyAlignment="1">
      <alignment horizontal="left" vertical="top" wrapText="1" indent="2"/>
    </xf>
    <xf numFmtId="0" fontId="5" fillId="2" borderId="25" xfId="2" applyFont="1" applyFill="1" applyBorder="1" applyAlignment="1">
      <alignment horizontal="left" indent="2"/>
    </xf>
    <xf numFmtId="165" fontId="6" fillId="2" borderId="0" xfId="1" applyFont="1" applyFill="1"/>
    <xf numFmtId="0" fontId="6" fillId="2" borderId="8" xfId="2" applyFont="1" applyFill="1" applyBorder="1" applyAlignment="1">
      <alignment horizontal="left" indent="2"/>
    </xf>
    <xf numFmtId="0" fontId="5" fillId="2" borderId="13" xfId="2" applyFont="1" applyFill="1" applyBorder="1" applyAlignment="1">
      <alignment horizontal="left" vertical="top" wrapText="1" indent="2"/>
    </xf>
    <xf numFmtId="0" fontId="6" fillId="2" borderId="25" xfId="2" applyFont="1" applyFill="1" applyBorder="1" applyAlignment="1">
      <alignment horizontal="center"/>
    </xf>
    <xf numFmtId="0" fontId="5" fillId="2" borderId="25" xfId="2" applyFont="1" applyFill="1" applyBorder="1" applyAlignment="1">
      <alignment horizontal="center"/>
    </xf>
    <xf numFmtId="0" fontId="5" fillId="2" borderId="15" xfId="2" applyFont="1" applyFill="1" applyBorder="1" applyAlignment="1">
      <alignment horizontal="left" indent="2"/>
    </xf>
    <xf numFmtId="0" fontId="5" fillId="2" borderId="27" xfId="2" applyFont="1" applyFill="1" applyBorder="1" applyAlignment="1">
      <alignment horizontal="left" indent="2"/>
    </xf>
    <xf numFmtId="171" fontId="8" fillId="2" borderId="8" xfId="1" applyNumberFormat="1" applyFont="1" applyFill="1" applyBorder="1"/>
    <xf numFmtId="0" fontId="6" fillId="2" borderId="20" xfId="2" applyFont="1" applyFill="1" applyBorder="1" applyAlignment="1">
      <alignment horizontal="left" wrapText="1"/>
    </xf>
    <xf numFmtId="0" fontId="5" fillId="2" borderId="20" xfId="2" applyFont="1" applyFill="1" applyBorder="1" applyAlignment="1">
      <alignment wrapText="1"/>
    </xf>
    <xf numFmtId="168" fontId="5" fillId="2" borderId="20" xfId="1" applyNumberFormat="1" applyFont="1" applyFill="1" applyBorder="1" applyAlignment="1">
      <alignment horizontal="center"/>
    </xf>
    <xf numFmtId="0" fontId="5" fillId="2" borderId="8" xfId="2" applyFont="1" applyFill="1" applyBorder="1" applyAlignment="1">
      <alignment horizontal="center" wrapText="1"/>
    </xf>
    <xf numFmtId="169" fontId="5" fillId="2" borderId="8" xfId="2" applyNumberFormat="1" applyFont="1" applyFill="1" applyBorder="1"/>
    <xf numFmtId="0" fontId="6" fillId="2" borderId="8" xfId="2" applyFont="1" applyFill="1" applyBorder="1" applyAlignment="1">
      <alignment horizontal="left" wrapText="1" indent="1"/>
    </xf>
    <xf numFmtId="164" fontId="6" fillId="2" borderId="0" xfId="2" applyNumberFormat="1" applyFont="1" applyFill="1"/>
    <xf numFmtId="0" fontId="6" fillId="2" borderId="8" xfId="2" applyFont="1" applyFill="1" applyBorder="1" applyAlignment="1">
      <alignment horizontal="right" wrapText="1" indent="3"/>
    </xf>
    <xf numFmtId="164" fontId="16" fillId="2" borderId="8" xfId="2" applyNumberFormat="1" applyFont="1" applyFill="1" applyBorder="1" applyAlignment="1">
      <alignment horizontal="right"/>
    </xf>
    <xf numFmtId="164" fontId="16" fillId="2" borderId="8" xfId="2" applyNumberFormat="1" applyFont="1" applyFill="1" applyBorder="1" applyAlignment="1">
      <alignment horizontal="center"/>
    </xf>
    <xf numFmtId="164" fontId="8" fillId="2" borderId="8" xfId="2" applyNumberFormat="1" applyFont="1" applyFill="1" applyBorder="1" applyAlignment="1">
      <alignment horizontal="right"/>
    </xf>
    <xf numFmtId="0" fontId="6" fillId="2" borderId="13" xfId="2" applyFont="1" applyFill="1" applyBorder="1" applyAlignment="1">
      <alignment horizontal="left" indent="2"/>
    </xf>
    <xf numFmtId="166" fontId="5" fillId="2" borderId="9" xfId="2" applyNumberFormat="1" applyFont="1" applyFill="1" applyBorder="1"/>
    <xf numFmtId="0" fontId="6" fillId="2" borderId="20" xfId="2" applyFont="1" applyFill="1" applyBorder="1" applyAlignment="1">
      <alignment wrapText="1"/>
    </xf>
    <xf numFmtId="0" fontId="5" fillId="2" borderId="20" xfId="2" applyFont="1" applyFill="1" applyBorder="1" applyAlignment="1">
      <alignment horizontal="center"/>
    </xf>
    <xf numFmtId="0" fontId="6" fillId="2" borderId="8" xfId="2" applyFont="1" applyFill="1" applyBorder="1" applyAlignment="1">
      <alignment horizontal="center"/>
    </xf>
    <xf numFmtId="0" fontId="26" fillId="2" borderId="8" xfId="0" applyFont="1" applyFill="1" applyBorder="1" applyAlignment="1">
      <alignment horizontal="left" indent="1"/>
    </xf>
    <xf numFmtId="168" fontId="5" fillId="2" borderId="13" xfId="1" applyNumberFormat="1" applyFont="1" applyFill="1" applyBorder="1" applyAlignment="1">
      <alignment horizontal="center"/>
    </xf>
    <xf numFmtId="164" fontId="11" fillId="2" borderId="8" xfId="2" applyNumberFormat="1" applyFont="1" applyFill="1" applyBorder="1" applyAlignment="1">
      <alignment horizontal="center"/>
    </xf>
    <xf numFmtId="168" fontId="11" fillId="2" borderId="8" xfId="1" applyNumberFormat="1" applyFont="1" applyFill="1" applyBorder="1" applyAlignment="1">
      <alignment horizontal="center"/>
    </xf>
    <xf numFmtId="169" fontId="11" fillId="2" borderId="8" xfId="2" applyNumberFormat="1" applyFont="1" applyFill="1" applyBorder="1" applyAlignment="1">
      <alignment horizontal="center"/>
    </xf>
    <xf numFmtId="0" fontId="11" fillId="2" borderId="8" xfId="2" applyFont="1" applyFill="1" applyBorder="1" applyAlignment="1">
      <alignment horizontal="center"/>
    </xf>
    <xf numFmtId="0" fontId="22" fillId="2" borderId="8" xfId="2" applyFont="1" applyFill="1" applyBorder="1" applyAlignment="1">
      <alignment horizontal="left" wrapText="1" indent="2"/>
    </xf>
    <xf numFmtId="164" fontId="11" fillId="2" borderId="9" xfId="2" applyNumberFormat="1" applyFont="1" applyFill="1" applyBorder="1" applyAlignment="1">
      <alignment horizontal="center"/>
    </xf>
    <xf numFmtId="168" fontId="16" fillId="2" borderId="9" xfId="1" applyNumberFormat="1" applyFont="1" applyFill="1" applyBorder="1" applyAlignment="1">
      <alignment horizontal="center"/>
    </xf>
    <xf numFmtId="0" fontId="11" fillId="2" borderId="9" xfId="2" applyFont="1" applyFill="1" applyBorder="1"/>
    <xf numFmtId="168" fontId="10" fillId="2" borderId="9" xfId="1" applyNumberFormat="1" applyFont="1" applyFill="1" applyBorder="1" applyAlignment="1">
      <alignment horizontal="center"/>
    </xf>
    <xf numFmtId="0" fontId="29" fillId="2" borderId="8" xfId="2" applyFont="1" applyFill="1" applyBorder="1" applyAlignment="1">
      <alignment horizontal="left" indent="2"/>
    </xf>
    <xf numFmtId="3" fontId="6" fillId="2" borderId="5" xfId="2" applyNumberFormat="1" applyFont="1" applyFill="1" applyBorder="1" applyAlignment="1">
      <alignment horizontal="center"/>
    </xf>
    <xf numFmtId="0" fontId="5" fillId="2" borderId="13" xfId="2" applyFont="1" applyFill="1" applyBorder="1" applyAlignment="1">
      <alignment horizontal="left" indent="2"/>
    </xf>
    <xf numFmtId="168" fontId="6" fillId="2" borderId="18" xfId="1" applyNumberFormat="1" applyFont="1" applyFill="1" applyBorder="1" applyAlignment="1">
      <alignment horizontal="right"/>
    </xf>
    <xf numFmtId="0" fontId="5" fillId="2" borderId="17" xfId="2" applyFont="1" applyFill="1" applyBorder="1"/>
    <xf numFmtId="173" fontId="8" fillId="2" borderId="8" xfId="2" applyNumberFormat="1" applyFont="1" applyFill="1" applyBorder="1" applyAlignment="1">
      <alignment horizontal="center"/>
    </xf>
    <xf numFmtId="174" fontId="5" fillId="2" borderId="8" xfId="10" applyNumberFormat="1" applyFont="1" applyFill="1" applyBorder="1" applyAlignment="1">
      <alignment horizontal="center"/>
    </xf>
    <xf numFmtId="168" fontId="6" fillId="2" borderId="13" xfId="1" applyNumberFormat="1" applyFont="1" applyFill="1" applyBorder="1" applyAlignment="1">
      <alignment horizontal="center"/>
    </xf>
    <xf numFmtId="0" fontId="6" fillId="2" borderId="4" xfId="2" applyFont="1" applyFill="1" applyBorder="1" applyAlignment="1">
      <alignment horizontal="left"/>
    </xf>
    <xf numFmtId="164" fontId="6" fillId="2" borderId="4" xfId="2" applyNumberFormat="1" applyFont="1" applyFill="1" applyBorder="1"/>
    <xf numFmtId="168" fontId="6" fillId="2" borderId="2" xfId="1" applyNumberFormat="1" applyFont="1" applyFill="1" applyBorder="1" applyAlignment="1"/>
    <xf numFmtId="164" fontId="6" fillId="2" borderId="2" xfId="2" applyNumberFormat="1" applyFont="1" applyFill="1" applyBorder="1" applyAlignment="1"/>
    <xf numFmtId="168" fontId="6" fillId="2" borderId="4" xfId="1" applyNumberFormat="1" applyFont="1" applyFill="1" applyBorder="1" applyAlignment="1"/>
    <xf numFmtId="165" fontId="5" fillId="2" borderId="0" xfId="5" applyFont="1" applyFill="1"/>
    <xf numFmtId="168" fontId="6" fillId="2" borderId="1" xfId="1" applyNumberFormat="1" applyFont="1" applyFill="1" applyBorder="1" applyAlignment="1"/>
    <xf numFmtId="164" fontId="6" fillId="2" borderId="1" xfId="2" applyNumberFormat="1" applyFont="1" applyFill="1" applyBorder="1" applyAlignment="1"/>
    <xf numFmtId="164" fontId="30" fillId="2" borderId="8" xfId="2" applyNumberFormat="1" applyFont="1" applyFill="1" applyBorder="1"/>
    <xf numFmtId="0" fontId="2" fillId="2" borderId="8" xfId="2" applyFont="1" applyFill="1" applyBorder="1" applyAlignment="1">
      <alignment horizontal="left" indent="2"/>
    </xf>
    <xf numFmtId="0" fontId="3" fillId="2" borderId="8" xfId="2" applyFont="1" applyFill="1" applyBorder="1" applyAlignment="1">
      <alignment horizontal="left" indent="2"/>
    </xf>
    <xf numFmtId="169" fontId="6" fillId="2" borderId="8" xfId="2" applyNumberFormat="1" applyFont="1" applyFill="1" applyBorder="1" applyAlignment="1">
      <alignment horizontal="center"/>
    </xf>
    <xf numFmtId="169" fontId="8" fillId="2" borderId="8" xfId="2" applyNumberFormat="1" applyFont="1" applyFill="1" applyBorder="1" applyAlignment="1">
      <alignment horizontal="center"/>
    </xf>
    <xf numFmtId="0" fontId="6" fillId="2" borderId="13" xfId="2" applyFont="1" applyFill="1" applyBorder="1" applyAlignment="1">
      <alignment wrapText="1"/>
    </xf>
    <xf numFmtId="0" fontId="5" fillId="2" borderId="13" xfId="2" applyFont="1" applyFill="1" applyBorder="1"/>
    <xf numFmtId="168" fontId="5" fillId="2" borderId="13" xfId="5" applyNumberFormat="1" applyFont="1" applyFill="1" applyBorder="1"/>
    <xf numFmtId="168" fontId="5" fillId="2" borderId="8" xfId="5" applyNumberFormat="1" applyFont="1" applyFill="1" applyBorder="1"/>
    <xf numFmtId="168" fontId="11" fillId="2" borderId="8" xfId="1" applyNumberFormat="1" applyFont="1" applyFill="1" applyBorder="1"/>
    <xf numFmtId="168" fontId="5" fillId="2" borderId="0" xfId="2" applyNumberFormat="1" applyFont="1" applyFill="1"/>
    <xf numFmtId="164" fontId="5" fillId="2" borderId="4" xfId="2" applyNumberFormat="1" applyFont="1" applyFill="1" applyBorder="1"/>
    <xf numFmtId="169" fontId="6" fillId="2" borderId="4" xfId="2" applyNumberFormat="1" applyFont="1" applyFill="1" applyBorder="1"/>
    <xf numFmtId="168" fontId="6" fillId="2" borderId="4" xfId="5" applyNumberFormat="1" applyFont="1" applyFill="1" applyBorder="1"/>
    <xf numFmtId="168" fontId="15" fillId="2" borderId="5" xfId="1" applyNumberFormat="1" applyFont="1" applyFill="1" applyBorder="1"/>
    <xf numFmtId="167" fontId="13" fillId="2" borderId="4" xfId="1" applyNumberFormat="1" applyFont="1" applyFill="1" applyBorder="1" applyAlignment="1">
      <alignment horizontal="center"/>
    </xf>
    <xf numFmtId="167" fontId="15" fillId="2" borderId="8" xfId="3" applyNumberFormat="1" applyFont="1" applyFill="1" applyBorder="1" applyAlignment="1">
      <alignment horizontal="center"/>
    </xf>
    <xf numFmtId="167" fontId="21" fillId="2" borderId="8" xfId="3" applyNumberFormat="1" applyFont="1" applyFill="1" applyBorder="1" applyAlignment="1">
      <alignment horizontal="center"/>
    </xf>
    <xf numFmtId="167" fontId="12" fillId="2" borderId="8" xfId="3" applyNumberFormat="1" applyFont="1" applyFill="1" applyBorder="1" applyAlignment="1">
      <alignment horizontal="center"/>
    </xf>
    <xf numFmtId="0" fontId="13" fillId="2" borderId="8" xfId="2" applyFont="1" applyFill="1" applyBorder="1" applyAlignment="1">
      <alignment wrapText="1"/>
    </xf>
    <xf numFmtId="164" fontId="5" fillId="2" borderId="1" xfId="1" applyNumberFormat="1" applyFont="1" applyFill="1" applyBorder="1"/>
    <xf numFmtId="0" fontId="22" fillId="2" borderId="19" xfId="2" applyFont="1" applyFill="1" applyBorder="1" applyAlignment="1">
      <alignment horizontal="left" wrapText="1" indent="2"/>
    </xf>
    <xf numFmtId="164" fontId="5" fillId="2" borderId="19" xfId="2" applyNumberFormat="1" applyFont="1" applyFill="1" applyBorder="1"/>
    <xf numFmtId="0" fontId="6" fillId="2" borderId="9" xfId="2" applyFont="1" applyFill="1" applyBorder="1"/>
    <xf numFmtId="0" fontId="5" fillId="2" borderId="8" xfId="2" applyFont="1" applyFill="1" applyBorder="1" applyAlignment="1">
      <alignment horizontal="left" vertical="top" wrapText="1" indent="3"/>
    </xf>
    <xf numFmtId="164" fontId="6" fillId="2" borderId="19" xfId="2" applyNumberFormat="1" applyFont="1" applyFill="1" applyBorder="1"/>
    <xf numFmtId="0" fontId="5" fillId="2" borderId="4" xfId="2" applyFont="1" applyFill="1" applyBorder="1"/>
  </cellXfs>
  <cellStyles count="14">
    <cellStyle name="Обычный" xfId="0" builtinId="0"/>
    <cellStyle name="Обычный 2" xfId="4"/>
    <cellStyle name="Обычный Лена" xfId="11"/>
    <cellStyle name="Обычный_Таблицы Мун.заказ Стационар" xfId="2"/>
    <cellStyle name="Процентный" xfId="12" builtinId="5"/>
    <cellStyle name="Процентный 2" xfId="13"/>
    <cellStyle name="Финансовый" xfId="1" builtinId="3"/>
    <cellStyle name="Финансовый [0]_Таблицы Мун.заказ Стационар" xfId="3"/>
    <cellStyle name="Финансовый [0]_Таблицы Мун.заказ Стационар 2" xfId="6"/>
    <cellStyle name="Финансовый [0]_Таблицы Мун.заказ Стационар 3" xfId="7"/>
    <cellStyle name="Финансовый [0]_Таблицы Мун.заказ Стационар 7" xfId="9"/>
    <cellStyle name="Финансовый 2" xfId="5"/>
    <cellStyle name="Финансовый_Таблицы Мун.заказ Стационар" xfId="8"/>
    <cellStyle name="Финансовый_Таблицы Мун.заказ Стационар 5" xfId="10"/>
  </cellStyles>
  <dxfs count="0"/>
  <tableStyles count="0" defaultTableStyle="TableStyleMedium9" defaultPivotStyle="PivotStyleLight16"/>
  <colors>
    <mruColors>
      <color rgb="FFFF9900"/>
      <color rgb="FFFF9999"/>
      <color rgb="FF99FF33"/>
      <color rgb="FFFFCCFF"/>
      <color rgb="FF00CCFF"/>
      <color rgb="FFCC66FF"/>
      <color rgb="FFFFCC00"/>
      <color rgb="FFFF6699"/>
      <color rgb="FF99FF66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238</xdr:row>
      <xdr:rowOff>188357</xdr:rowOff>
    </xdr:from>
    <xdr:ext cx="45719" cy="45719"/>
    <xdr:sp macro="" textlink="">
      <xdr:nvSpPr>
        <xdr:cNvPr id="2" name="TextBox 1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238</xdr:row>
      <xdr:rowOff>188357</xdr:rowOff>
    </xdr:from>
    <xdr:ext cx="45719" cy="45719"/>
    <xdr:sp macro="" textlink="">
      <xdr:nvSpPr>
        <xdr:cNvPr id="3" name="TextBox 2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311</xdr:row>
      <xdr:rowOff>188357</xdr:rowOff>
    </xdr:from>
    <xdr:ext cx="45719" cy="45719"/>
    <xdr:sp macro="" textlink="">
      <xdr:nvSpPr>
        <xdr:cNvPr id="4" name="TextBox 3"/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311</xdr:row>
      <xdr:rowOff>188357</xdr:rowOff>
    </xdr:from>
    <xdr:ext cx="45719" cy="45719"/>
    <xdr:sp macro="" textlink="">
      <xdr:nvSpPr>
        <xdr:cNvPr id="5" name="TextBox 4"/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238</xdr:row>
      <xdr:rowOff>188357</xdr:rowOff>
    </xdr:from>
    <xdr:ext cx="45719" cy="45719"/>
    <xdr:sp macro="" textlink="">
      <xdr:nvSpPr>
        <xdr:cNvPr id="6" name="TextBox 5"/>
        <xdr:cNvSpPr txBox="1"/>
      </xdr:nvSpPr>
      <xdr:spPr>
        <a:xfrm flipV="1">
          <a:off x="5915025" y="3607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238</xdr:row>
      <xdr:rowOff>188357</xdr:rowOff>
    </xdr:from>
    <xdr:ext cx="45719" cy="45719"/>
    <xdr:sp macro="" textlink="">
      <xdr:nvSpPr>
        <xdr:cNvPr id="7" name="TextBox 6"/>
        <xdr:cNvSpPr txBox="1"/>
      </xdr:nvSpPr>
      <xdr:spPr>
        <a:xfrm flipV="1">
          <a:off x="5915025" y="3607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9339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72</xdr:row>
      <xdr:rowOff>28575</xdr:rowOff>
    </xdr:to>
    <xdr:sp macro="" textlink="">
      <xdr:nvSpPr>
        <xdr:cNvPr id="3" name="Text Box 19"/>
        <xdr:cNvSpPr txBox="1">
          <a:spLocks noChangeArrowheads="1"/>
        </xdr:cNvSpPr>
      </xdr:nvSpPr>
      <xdr:spPr bwMode="auto">
        <a:xfrm>
          <a:off x="0" y="9696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72</xdr:row>
      <xdr:rowOff>28575</xdr:rowOff>
    </xdr:to>
    <xdr:sp macro="" textlink="">
      <xdr:nvSpPr>
        <xdr:cNvPr id="4" name="Text Box 20"/>
        <xdr:cNvSpPr txBox="1">
          <a:spLocks noChangeArrowheads="1"/>
        </xdr:cNvSpPr>
      </xdr:nvSpPr>
      <xdr:spPr bwMode="auto">
        <a:xfrm>
          <a:off x="0" y="186499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5" name="Text Box 21"/>
        <xdr:cNvSpPr txBox="1">
          <a:spLocks noChangeArrowheads="1"/>
        </xdr:cNvSpPr>
      </xdr:nvSpPr>
      <xdr:spPr bwMode="auto">
        <a:xfrm>
          <a:off x="0" y="2272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72</xdr:row>
      <xdr:rowOff>28575</xdr:rowOff>
    </xdr:to>
    <xdr:sp macro="" textlink="">
      <xdr:nvSpPr>
        <xdr:cNvPr id="6" name="Text Box 22"/>
        <xdr:cNvSpPr txBox="1">
          <a:spLocks noChangeArrowheads="1"/>
        </xdr:cNvSpPr>
      </xdr:nvSpPr>
      <xdr:spPr bwMode="auto">
        <a:xfrm>
          <a:off x="0" y="13125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72</xdr:row>
      <xdr:rowOff>28575</xdr:rowOff>
    </xdr:to>
    <xdr:sp macro="" textlink="">
      <xdr:nvSpPr>
        <xdr:cNvPr id="7" name="Text Box 24"/>
        <xdr:cNvSpPr txBox="1">
          <a:spLocks noChangeArrowheads="1"/>
        </xdr:cNvSpPr>
      </xdr:nvSpPr>
      <xdr:spPr bwMode="auto">
        <a:xfrm>
          <a:off x="0" y="163639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72</xdr:row>
      <xdr:rowOff>28575</xdr:rowOff>
    </xdr:to>
    <xdr:sp macro="" textlink="">
      <xdr:nvSpPr>
        <xdr:cNvPr id="8" name="Text Box 20"/>
        <xdr:cNvSpPr txBox="1">
          <a:spLocks noChangeArrowheads="1"/>
        </xdr:cNvSpPr>
      </xdr:nvSpPr>
      <xdr:spPr bwMode="auto">
        <a:xfrm>
          <a:off x="0" y="19221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9" name="Text Box 20"/>
        <xdr:cNvSpPr txBox="1">
          <a:spLocks noChangeArrowheads="1"/>
        </xdr:cNvSpPr>
      </xdr:nvSpPr>
      <xdr:spPr bwMode="auto">
        <a:xfrm>
          <a:off x="0" y="23298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2152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72</xdr:row>
      <xdr:rowOff>28575</xdr:rowOff>
    </xdr:to>
    <xdr:sp macro="" textlink="">
      <xdr:nvSpPr>
        <xdr:cNvPr id="11" name="Text Box 19"/>
        <xdr:cNvSpPr txBox="1">
          <a:spLocks noChangeArrowheads="1"/>
        </xdr:cNvSpPr>
      </xdr:nvSpPr>
      <xdr:spPr bwMode="auto">
        <a:xfrm>
          <a:off x="0" y="65246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72</xdr:row>
      <xdr:rowOff>28575</xdr:rowOff>
    </xdr:to>
    <xdr:sp macro="" textlink="">
      <xdr:nvSpPr>
        <xdr:cNvPr id="12" name="Text Box 22"/>
        <xdr:cNvSpPr txBox="1">
          <a:spLocks noChangeArrowheads="1"/>
        </xdr:cNvSpPr>
      </xdr:nvSpPr>
      <xdr:spPr bwMode="auto">
        <a:xfrm>
          <a:off x="0" y="92773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72</xdr:row>
      <xdr:rowOff>28575</xdr:rowOff>
    </xdr:to>
    <xdr:sp macro="" textlink="">
      <xdr:nvSpPr>
        <xdr:cNvPr id="13" name="Text Box 24"/>
        <xdr:cNvSpPr txBox="1">
          <a:spLocks noChangeArrowheads="1"/>
        </xdr:cNvSpPr>
      </xdr:nvSpPr>
      <xdr:spPr bwMode="auto">
        <a:xfrm>
          <a:off x="0" y="124110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72</xdr:row>
      <xdr:rowOff>28575</xdr:rowOff>
    </xdr:to>
    <xdr:sp macro="" textlink="">
      <xdr:nvSpPr>
        <xdr:cNvPr id="14" name="Text Box 20"/>
        <xdr:cNvSpPr txBox="1">
          <a:spLocks noChangeArrowheads="1"/>
        </xdr:cNvSpPr>
      </xdr:nvSpPr>
      <xdr:spPr bwMode="auto">
        <a:xfrm>
          <a:off x="0" y="151161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72</xdr:row>
      <xdr:rowOff>28575</xdr:rowOff>
    </xdr:to>
    <xdr:sp macro="" textlink="">
      <xdr:nvSpPr>
        <xdr:cNvPr id="15" name="Text Box 20"/>
        <xdr:cNvSpPr txBox="1">
          <a:spLocks noChangeArrowheads="1"/>
        </xdr:cNvSpPr>
      </xdr:nvSpPr>
      <xdr:spPr bwMode="auto">
        <a:xfrm>
          <a:off x="0" y="156876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16" name="Text Box 21"/>
        <xdr:cNvSpPr txBox="1">
          <a:spLocks noChangeArrowheads="1"/>
        </xdr:cNvSpPr>
      </xdr:nvSpPr>
      <xdr:spPr bwMode="auto">
        <a:xfrm>
          <a:off x="0" y="1802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17" name="Text Box 20"/>
        <xdr:cNvSpPr txBox="1">
          <a:spLocks noChangeArrowheads="1"/>
        </xdr:cNvSpPr>
      </xdr:nvSpPr>
      <xdr:spPr bwMode="auto">
        <a:xfrm>
          <a:off x="0" y="18592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72</xdr:row>
      <xdr:rowOff>28575</xdr:rowOff>
    </xdr:to>
    <xdr:sp macro="" textlink="">
      <xdr:nvSpPr>
        <xdr:cNvPr id="18" name="Text Box 20"/>
        <xdr:cNvSpPr txBox="1">
          <a:spLocks noChangeArrowheads="1"/>
        </xdr:cNvSpPr>
      </xdr:nvSpPr>
      <xdr:spPr bwMode="auto">
        <a:xfrm>
          <a:off x="0" y="185928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72</xdr:row>
      <xdr:rowOff>28575</xdr:rowOff>
    </xdr:to>
    <xdr:sp macro="" textlink="">
      <xdr:nvSpPr>
        <xdr:cNvPr id="19" name="Text Box 20"/>
        <xdr:cNvSpPr txBox="1">
          <a:spLocks noChangeArrowheads="1"/>
        </xdr:cNvSpPr>
      </xdr:nvSpPr>
      <xdr:spPr bwMode="auto">
        <a:xfrm>
          <a:off x="0" y="185928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81000" y="48863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81000" y="48863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72</xdr:row>
      <xdr:rowOff>28575</xdr:rowOff>
    </xdr:to>
    <xdr:sp macro="" textlink="">
      <xdr:nvSpPr>
        <xdr:cNvPr id="22" name="Text Box 19"/>
        <xdr:cNvSpPr txBox="1">
          <a:spLocks noChangeArrowheads="1"/>
        </xdr:cNvSpPr>
      </xdr:nvSpPr>
      <xdr:spPr bwMode="auto">
        <a:xfrm>
          <a:off x="381000" y="8963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72</xdr:row>
      <xdr:rowOff>28575</xdr:rowOff>
    </xdr:to>
    <xdr:sp macro="" textlink="">
      <xdr:nvSpPr>
        <xdr:cNvPr id="23" name="Text Box 19"/>
        <xdr:cNvSpPr txBox="1">
          <a:spLocks noChangeArrowheads="1"/>
        </xdr:cNvSpPr>
      </xdr:nvSpPr>
      <xdr:spPr bwMode="auto">
        <a:xfrm>
          <a:off x="381000" y="8963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81000" y="8963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81000" y="8963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72</xdr:row>
      <xdr:rowOff>28575</xdr:rowOff>
    </xdr:to>
    <xdr:sp macro="" textlink="">
      <xdr:nvSpPr>
        <xdr:cNvPr id="26" name="Text Box 22"/>
        <xdr:cNvSpPr txBox="1">
          <a:spLocks noChangeArrowheads="1"/>
        </xdr:cNvSpPr>
      </xdr:nvSpPr>
      <xdr:spPr bwMode="auto">
        <a:xfrm>
          <a:off x="381000" y="12963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72</xdr:row>
      <xdr:rowOff>28575</xdr:rowOff>
    </xdr:to>
    <xdr:sp macro="" textlink="">
      <xdr:nvSpPr>
        <xdr:cNvPr id="27" name="Text Box 22"/>
        <xdr:cNvSpPr txBox="1">
          <a:spLocks noChangeArrowheads="1"/>
        </xdr:cNvSpPr>
      </xdr:nvSpPr>
      <xdr:spPr bwMode="auto">
        <a:xfrm>
          <a:off x="381000" y="12963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72</xdr:row>
      <xdr:rowOff>28575</xdr:rowOff>
    </xdr:to>
    <xdr:sp macro="" textlink="">
      <xdr:nvSpPr>
        <xdr:cNvPr id="28" name="Text Box 19"/>
        <xdr:cNvSpPr txBox="1">
          <a:spLocks noChangeArrowheads="1"/>
        </xdr:cNvSpPr>
      </xdr:nvSpPr>
      <xdr:spPr bwMode="auto">
        <a:xfrm>
          <a:off x="381000" y="12963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72</xdr:row>
      <xdr:rowOff>28575</xdr:rowOff>
    </xdr:to>
    <xdr:sp macro="" textlink="">
      <xdr:nvSpPr>
        <xdr:cNvPr id="29" name="Text Box 19"/>
        <xdr:cNvSpPr txBox="1">
          <a:spLocks noChangeArrowheads="1"/>
        </xdr:cNvSpPr>
      </xdr:nvSpPr>
      <xdr:spPr bwMode="auto">
        <a:xfrm>
          <a:off x="381000" y="12963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81000" y="1296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81000" y="1296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72</xdr:row>
      <xdr:rowOff>28575</xdr:rowOff>
    </xdr:to>
    <xdr:sp macro="" textlink="">
      <xdr:nvSpPr>
        <xdr:cNvPr id="32" name="Text Box 24"/>
        <xdr:cNvSpPr txBox="1">
          <a:spLocks noChangeArrowheads="1"/>
        </xdr:cNvSpPr>
      </xdr:nvSpPr>
      <xdr:spPr bwMode="auto">
        <a:xfrm>
          <a:off x="381000" y="16202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72</xdr:row>
      <xdr:rowOff>28575</xdr:rowOff>
    </xdr:to>
    <xdr:sp macro="" textlink="">
      <xdr:nvSpPr>
        <xdr:cNvPr id="33" name="Text Box 24"/>
        <xdr:cNvSpPr txBox="1">
          <a:spLocks noChangeArrowheads="1"/>
        </xdr:cNvSpPr>
      </xdr:nvSpPr>
      <xdr:spPr bwMode="auto">
        <a:xfrm>
          <a:off x="381000" y="16202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72</xdr:row>
      <xdr:rowOff>28575</xdr:rowOff>
    </xdr:to>
    <xdr:sp macro="" textlink="">
      <xdr:nvSpPr>
        <xdr:cNvPr id="34" name="Text Box 22"/>
        <xdr:cNvSpPr txBox="1">
          <a:spLocks noChangeArrowheads="1"/>
        </xdr:cNvSpPr>
      </xdr:nvSpPr>
      <xdr:spPr bwMode="auto">
        <a:xfrm>
          <a:off x="381000" y="16202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72</xdr:row>
      <xdr:rowOff>28575</xdr:rowOff>
    </xdr:to>
    <xdr:sp macro="" textlink="">
      <xdr:nvSpPr>
        <xdr:cNvPr id="35" name="Text Box 22"/>
        <xdr:cNvSpPr txBox="1">
          <a:spLocks noChangeArrowheads="1"/>
        </xdr:cNvSpPr>
      </xdr:nvSpPr>
      <xdr:spPr bwMode="auto">
        <a:xfrm>
          <a:off x="381000" y="16202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72</xdr:row>
      <xdr:rowOff>28575</xdr:rowOff>
    </xdr:to>
    <xdr:sp macro="" textlink="">
      <xdr:nvSpPr>
        <xdr:cNvPr id="36" name="Text Box 19"/>
        <xdr:cNvSpPr txBox="1">
          <a:spLocks noChangeArrowheads="1"/>
        </xdr:cNvSpPr>
      </xdr:nvSpPr>
      <xdr:spPr bwMode="auto">
        <a:xfrm>
          <a:off x="381000" y="16202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72</xdr:row>
      <xdr:rowOff>28575</xdr:rowOff>
    </xdr:to>
    <xdr:sp macro="" textlink="">
      <xdr:nvSpPr>
        <xdr:cNvPr id="37" name="Text Box 19"/>
        <xdr:cNvSpPr txBox="1">
          <a:spLocks noChangeArrowheads="1"/>
        </xdr:cNvSpPr>
      </xdr:nvSpPr>
      <xdr:spPr bwMode="auto">
        <a:xfrm>
          <a:off x="381000" y="16202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8100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8100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72</xdr:row>
      <xdr:rowOff>28575</xdr:rowOff>
    </xdr:to>
    <xdr:sp macro="" textlink="">
      <xdr:nvSpPr>
        <xdr:cNvPr id="40" name="Text Box 20"/>
        <xdr:cNvSpPr txBox="1">
          <a:spLocks noChangeArrowheads="1"/>
        </xdr:cNvSpPr>
      </xdr:nvSpPr>
      <xdr:spPr bwMode="auto">
        <a:xfrm>
          <a:off x="381000" y="18688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72</xdr:row>
      <xdr:rowOff>28575</xdr:rowOff>
    </xdr:to>
    <xdr:sp macro="" textlink="">
      <xdr:nvSpPr>
        <xdr:cNvPr id="41" name="Text Box 20"/>
        <xdr:cNvSpPr txBox="1">
          <a:spLocks noChangeArrowheads="1"/>
        </xdr:cNvSpPr>
      </xdr:nvSpPr>
      <xdr:spPr bwMode="auto">
        <a:xfrm>
          <a:off x="381000" y="192595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72</xdr:row>
      <xdr:rowOff>28575</xdr:rowOff>
    </xdr:to>
    <xdr:sp macro="" textlink="">
      <xdr:nvSpPr>
        <xdr:cNvPr id="42" name="Text Box 20"/>
        <xdr:cNvSpPr txBox="1">
          <a:spLocks noChangeArrowheads="1"/>
        </xdr:cNvSpPr>
      </xdr:nvSpPr>
      <xdr:spPr bwMode="auto">
        <a:xfrm>
          <a:off x="381000" y="18688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72</xdr:row>
      <xdr:rowOff>28575</xdr:rowOff>
    </xdr:to>
    <xdr:sp macro="" textlink="">
      <xdr:nvSpPr>
        <xdr:cNvPr id="43" name="Text Box 20"/>
        <xdr:cNvSpPr txBox="1">
          <a:spLocks noChangeArrowheads="1"/>
        </xdr:cNvSpPr>
      </xdr:nvSpPr>
      <xdr:spPr bwMode="auto">
        <a:xfrm>
          <a:off x="381000" y="192595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72</xdr:row>
      <xdr:rowOff>28575</xdr:rowOff>
    </xdr:to>
    <xdr:sp macro="" textlink="">
      <xdr:nvSpPr>
        <xdr:cNvPr id="44" name="Text Box 24"/>
        <xdr:cNvSpPr txBox="1">
          <a:spLocks noChangeArrowheads="1"/>
        </xdr:cNvSpPr>
      </xdr:nvSpPr>
      <xdr:spPr bwMode="auto">
        <a:xfrm>
          <a:off x="381000" y="18688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72</xdr:row>
      <xdr:rowOff>28575</xdr:rowOff>
    </xdr:to>
    <xdr:sp macro="" textlink="">
      <xdr:nvSpPr>
        <xdr:cNvPr id="45" name="Text Box 24"/>
        <xdr:cNvSpPr txBox="1">
          <a:spLocks noChangeArrowheads="1"/>
        </xdr:cNvSpPr>
      </xdr:nvSpPr>
      <xdr:spPr bwMode="auto">
        <a:xfrm>
          <a:off x="381000" y="18688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72</xdr:row>
      <xdr:rowOff>28575</xdr:rowOff>
    </xdr:to>
    <xdr:sp macro="" textlink="">
      <xdr:nvSpPr>
        <xdr:cNvPr id="46" name="Text Box 22"/>
        <xdr:cNvSpPr txBox="1">
          <a:spLocks noChangeArrowheads="1"/>
        </xdr:cNvSpPr>
      </xdr:nvSpPr>
      <xdr:spPr bwMode="auto">
        <a:xfrm>
          <a:off x="381000" y="18688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72</xdr:row>
      <xdr:rowOff>28575</xdr:rowOff>
    </xdr:to>
    <xdr:sp macro="" textlink="">
      <xdr:nvSpPr>
        <xdr:cNvPr id="47" name="Text Box 22"/>
        <xdr:cNvSpPr txBox="1">
          <a:spLocks noChangeArrowheads="1"/>
        </xdr:cNvSpPr>
      </xdr:nvSpPr>
      <xdr:spPr bwMode="auto">
        <a:xfrm>
          <a:off x="381000" y="18688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72</xdr:row>
      <xdr:rowOff>28575</xdr:rowOff>
    </xdr:to>
    <xdr:sp macro="" textlink="">
      <xdr:nvSpPr>
        <xdr:cNvPr id="48" name="Text Box 19"/>
        <xdr:cNvSpPr txBox="1">
          <a:spLocks noChangeArrowheads="1"/>
        </xdr:cNvSpPr>
      </xdr:nvSpPr>
      <xdr:spPr bwMode="auto">
        <a:xfrm>
          <a:off x="381000" y="18688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72</xdr:row>
      <xdr:rowOff>28575</xdr:rowOff>
    </xdr:to>
    <xdr:sp macro="" textlink="">
      <xdr:nvSpPr>
        <xdr:cNvPr id="49" name="Text Box 19"/>
        <xdr:cNvSpPr txBox="1">
          <a:spLocks noChangeArrowheads="1"/>
        </xdr:cNvSpPr>
      </xdr:nvSpPr>
      <xdr:spPr bwMode="auto">
        <a:xfrm>
          <a:off x="381000" y="18688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81000" y="186880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104775</xdr:colOff>
      <xdr:row>71</xdr:row>
      <xdr:rowOff>171450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81000" y="186880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409575" y="13744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409575" y="13744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409575" y="13744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409575" y="13744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409575" y="13744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409575" y="13744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409575" y="13744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409575" y="13744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101</xdr:row>
      <xdr:rowOff>171450</xdr:rowOff>
    </xdr:to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0" y="2822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101</xdr:row>
      <xdr:rowOff>171450</xdr:rowOff>
    </xdr:to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0" y="2822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101</xdr:row>
      <xdr:rowOff>171450</xdr:rowOff>
    </xdr:to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0" y="2822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101</xdr:row>
      <xdr:rowOff>171450</xdr:rowOff>
    </xdr:to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0" y="2822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101</xdr:row>
      <xdr:rowOff>171450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0" y="2822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101</xdr:row>
      <xdr:rowOff>171450</xdr:rowOff>
    </xdr:to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0" y="2822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101</xdr:row>
      <xdr:rowOff>171450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0" y="2822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101</xdr:row>
      <xdr:rowOff>171450</xdr:rowOff>
    </xdr:to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0" y="2822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101</xdr:row>
      <xdr:rowOff>171450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0" y="2822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21</xdr:row>
      <xdr:rowOff>152400</xdr:rowOff>
    </xdr:from>
    <xdr:to>
      <xdr:col>0</xdr:col>
      <xdr:colOff>104775</xdr:colOff>
      <xdr:row>22</xdr:row>
      <xdr:rowOff>103095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90525" y="4705350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152400</xdr:rowOff>
    </xdr:from>
    <xdr:to>
      <xdr:col>0</xdr:col>
      <xdr:colOff>104775</xdr:colOff>
      <xdr:row>22</xdr:row>
      <xdr:rowOff>103095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90525" y="4705350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152400</xdr:rowOff>
    </xdr:from>
    <xdr:to>
      <xdr:col>0</xdr:col>
      <xdr:colOff>104775</xdr:colOff>
      <xdr:row>22</xdr:row>
      <xdr:rowOff>103095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90525" y="4705350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152400</xdr:rowOff>
    </xdr:from>
    <xdr:to>
      <xdr:col>0</xdr:col>
      <xdr:colOff>104775</xdr:colOff>
      <xdr:row>22</xdr:row>
      <xdr:rowOff>103095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90525" y="4705350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152400</xdr:rowOff>
    </xdr:from>
    <xdr:to>
      <xdr:col>0</xdr:col>
      <xdr:colOff>104775</xdr:colOff>
      <xdr:row>22</xdr:row>
      <xdr:rowOff>103095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90525" y="4705350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152400</xdr:rowOff>
    </xdr:from>
    <xdr:to>
      <xdr:col>0</xdr:col>
      <xdr:colOff>104775</xdr:colOff>
      <xdr:row>22</xdr:row>
      <xdr:rowOff>103095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90525" y="4705350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152400</xdr:rowOff>
    </xdr:from>
    <xdr:to>
      <xdr:col>0</xdr:col>
      <xdr:colOff>104775</xdr:colOff>
      <xdr:row>22</xdr:row>
      <xdr:rowOff>103095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90525" y="4705350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152400</xdr:rowOff>
    </xdr:from>
    <xdr:to>
      <xdr:col>0</xdr:col>
      <xdr:colOff>104775</xdr:colOff>
      <xdr:row>22</xdr:row>
      <xdr:rowOff>103095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90525" y="4705350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152400</xdr:rowOff>
    </xdr:from>
    <xdr:to>
      <xdr:col>0</xdr:col>
      <xdr:colOff>104775</xdr:colOff>
      <xdr:row>22</xdr:row>
      <xdr:rowOff>103095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90525" y="4705350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152400</xdr:rowOff>
    </xdr:from>
    <xdr:to>
      <xdr:col>0</xdr:col>
      <xdr:colOff>104775</xdr:colOff>
      <xdr:row>22</xdr:row>
      <xdr:rowOff>103095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90525" y="4705350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104775</xdr:colOff>
      <xdr:row>107</xdr:row>
      <xdr:rowOff>153101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92906" y="5307806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104775</xdr:colOff>
      <xdr:row>107</xdr:row>
      <xdr:rowOff>153101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92906" y="5307806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104775</xdr:colOff>
      <xdr:row>107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92906" y="5307806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104775</xdr:colOff>
      <xdr:row>107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92906" y="5307806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104775</xdr:colOff>
      <xdr:row>107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92906" y="5307806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104775</xdr:colOff>
      <xdr:row>107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92906" y="5307806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104775</xdr:colOff>
      <xdr:row>107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92906" y="5307806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104775</xdr:colOff>
      <xdr:row>107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92906" y="5307806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104775</xdr:colOff>
      <xdr:row>107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92906" y="5307806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104775</xdr:colOff>
      <xdr:row>107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92906" y="5307806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104775</xdr:colOff>
      <xdr:row>108</xdr:row>
      <xdr:rowOff>700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104775</xdr:colOff>
      <xdr:row>108</xdr:row>
      <xdr:rowOff>700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104775</xdr:colOff>
      <xdr:row>108</xdr:row>
      <xdr:rowOff>700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104775</xdr:colOff>
      <xdr:row>108</xdr:row>
      <xdr:rowOff>700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104775</xdr:colOff>
      <xdr:row>108</xdr:row>
      <xdr:rowOff>700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104775</xdr:colOff>
      <xdr:row>108</xdr:row>
      <xdr:rowOff>700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104775</xdr:colOff>
      <xdr:row>108</xdr:row>
      <xdr:rowOff>700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104775</xdr:colOff>
      <xdr:row>108</xdr:row>
      <xdr:rowOff>700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104775</xdr:colOff>
      <xdr:row>108</xdr:row>
      <xdr:rowOff>700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104775</xdr:colOff>
      <xdr:row>108</xdr:row>
      <xdr:rowOff>700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77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90525" y="1794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77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90525" y="1794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77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90525" y="1794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77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90525" y="1794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77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90525" y="1794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77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90525" y="1794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77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90525" y="1794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77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90525" y="1794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77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90525" y="1794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77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90525" y="1794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75</xdr:row>
      <xdr:rowOff>161304</xdr:rowOff>
    </xdr:to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172116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75</xdr:row>
      <xdr:rowOff>161304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172116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75</xdr:row>
      <xdr:rowOff>161304</xdr:rowOff>
    </xdr:to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172116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75</xdr:row>
      <xdr:rowOff>161304</xdr:rowOff>
    </xdr:to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172116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75</xdr:row>
      <xdr:rowOff>161304</xdr:rowOff>
    </xdr:to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172116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75</xdr:row>
      <xdr:rowOff>161304</xdr:rowOff>
    </xdr:to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172116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75</xdr:row>
      <xdr:rowOff>161304</xdr:rowOff>
    </xdr:to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172116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75</xdr:row>
      <xdr:rowOff>161304</xdr:rowOff>
    </xdr:to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172116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75</xdr:row>
      <xdr:rowOff>161304</xdr:rowOff>
    </xdr:to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172116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75</xdr:row>
      <xdr:rowOff>161304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172116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104775</xdr:colOff>
      <xdr:row>107</xdr:row>
      <xdr:rowOff>171450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16611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104775</xdr:colOff>
      <xdr:row>107</xdr:row>
      <xdr:rowOff>171450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16611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104775</xdr:colOff>
      <xdr:row>107</xdr:row>
      <xdr:rowOff>171450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16611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104775</xdr:colOff>
      <xdr:row>107</xdr:row>
      <xdr:rowOff>171450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16611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104775</xdr:colOff>
      <xdr:row>107</xdr:row>
      <xdr:rowOff>171450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16611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104775</xdr:colOff>
      <xdr:row>107</xdr:row>
      <xdr:rowOff>171450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16611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104775</xdr:colOff>
      <xdr:row>107</xdr:row>
      <xdr:rowOff>171450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16611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104775</xdr:colOff>
      <xdr:row>107</xdr:row>
      <xdr:rowOff>171450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16611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104775</xdr:colOff>
      <xdr:row>107</xdr:row>
      <xdr:rowOff>171450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16611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104775</xdr:colOff>
      <xdr:row>107</xdr:row>
      <xdr:rowOff>171450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16611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82</xdr:row>
      <xdr:rowOff>0</xdr:rowOff>
    </xdr:from>
    <xdr:ext cx="104775" cy="171450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0" y="16611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82</xdr:row>
      <xdr:rowOff>0</xdr:rowOff>
    </xdr:from>
    <xdr:ext cx="104775" cy="171450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0" y="16611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82</xdr:row>
      <xdr:rowOff>0</xdr:rowOff>
    </xdr:from>
    <xdr:ext cx="104775" cy="171450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0" y="16611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82</xdr:row>
      <xdr:rowOff>0</xdr:rowOff>
    </xdr:from>
    <xdr:ext cx="104775" cy="171450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0" y="16611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82</xdr:row>
      <xdr:rowOff>0</xdr:rowOff>
    </xdr:from>
    <xdr:ext cx="104775" cy="171450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0" y="16611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82</xdr:row>
      <xdr:rowOff>0</xdr:rowOff>
    </xdr:from>
    <xdr:ext cx="104775" cy="171450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0" y="16611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82</xdr:row>
      <xdr:rowOff>0</xdr:rowOff>
    </xdr:from>
    <xdr:ext cx="104775" cy="171450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0" y="16611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82</xdr:row>
      <xdr:rowOff>0</xdr:rowOff>
    </xdr:from>
    <xdr:ext cx="104775" cy="171450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0" y="16611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82</xdr:row>
      <xdr:rowOff>0</xdr:rowOff>
    </xdr:from>
    <xdr:ext cx="104775" cy="171450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0" y="16611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82</xdr:row>
      <xdr:rowOff>0</xdr:rowOff>
    </xdr:from>
    <xdr:ext cx="104775" cy="171450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0" y="16611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82</xdr:row>
      <xdr:rowOff>0</xdr:rowOff>
    </xdr:from>
    <xdr:to>
      <xdr:col>0</xdr:col>
      <xdr:colOff>104775</xdr:colOff>
      <xdr:row>107</xdr:row>
      <xdr:rowOff>171450</xdr:rowOff>
    </xdr:to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0" y="16611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104775</xdr:colOff>
      <xdr:row>107</xdr:row>
      <xdr:rowOff>171450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0" y="16611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104775</xdr:colOff>
      <xdr:row>107</xdr:row>
      <xdr:rowOff>171450</xdr:rowOff>
    </xdr:to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0" y="16611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104775</xdr:colOff>
      <xdr:row>107</xdr:row>
      <xdr:rowOff>171450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0" y="16611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104775</xdr:colOff>
      <xdr:row>107</xdr:row>
      <xdr:rowOff>171450</xdr:rowOff>
    </xdr:to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0" y="16611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104775</xdr:colOff>
      <xdr:row>107</xdr:row>
      <xdr:rowOff>171450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0" y="16611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104775</xdr:colOff>
      <xdr:row>107</xdr:row>
      <xdr:rowOff>171450</xdr:rowOff>
    </xdr:to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0" y="16611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104775</xdr:colOff>
      <xdr:row>107</xdr:row>
      <xdr:rowOff>171450</xdr:rowOff>
    </xdr:to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0" y="16611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104775</xdr:colOff>
      <xdr:row>107</xdr:row>
      <xdr:rowOff>171450</xdr:rowOff>
    </xdr:to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0" y="16611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19</xdr:row>
      <xdr:rowOff>152400</xdr:rowOff>
    </xdr:from>
    <xdr:to>
      <xdr:col>0</xdr:col>
      <xdr:colOff>104775</xdr:colOff>
      <xdr:row>20</xdr:row>
      <xdr:rowOff>72139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152400</xdr:rowOff>
    </xdr:from>
    <xdr:to>
      <xdr:col>0</xdr:col>
      <xdr:colOff>104775</xdr:colOff>
      <xdr:row>20</xdr:row>
      <xdr:rowOff>72139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152400</xdr:rowOff>
    </xdr:from>
    <xdr:to>
      <xdr:col>0</xdr:col>
      <xdr:colOff>104775</xdr:colOff>
      <xdr:row>20</xdr:row>
      <xdr:rowOff>72139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152400</xdr:rowOff>
    </xdr:from>
    <xdr:to>
      <xdr:col>0</xdr:col>
      <xdr:colOff>104775</xdr:colOff>
      <xdr:row>20</xdr:row>
      <xdr:rowOff>72139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152400</xdr:rowOff>
    </xdr:from>
    <xdr:to>
      <xdr:col>0</xdr:col>
      <xdr:colOff>104775</xdr:colOff>
      <xdr:row>20</xdr:row>
      <xdr:rowOff>72139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152400</xdr:rowOff>
    </xdr:from>
    <xdr:to>
      <xdr:col>0</xdr:col>
      <xdr:colOff>104775</xdr:colOff>
      <xdr:row>20</xdr:row>
      <xdr:rowOff>72139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152400</xdr:rowOff>
    </xdr:from>
    <xdr:to>
      <xdr:col>0</xdr:col>
      <xdr:colOff>104775</xdr:colOff>
      <xdr:row>20</xdr:row>
      <xdr:rowOff>72139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152400</xdr:rowOff>
    </xdr:from>
    <xdr:to>
      <xdr:col>0</xdr:col>
      <xdr:colOff>104775</xdr:colOff>
      <xdr:row>20</xdr:row>
      <xdr:rowOff>72139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152400</xdr:rowOff>
    </xdr:from>
    <xdr:to>
      <xdr:col>0</xdr:col>
      <xdr:colOff>104775</xdr:colOff>
      <xdr:row>20</xdr:row>
      <xdr:rowOff>72139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152400</xdr:rowOff>
    </xdr:from>
    <xdr:to>
      <xdr:col>0</xdr:col>
      <xdr:colOff>104775</xdr:colOff>
      <xdr:row>20</xdr:row>
      <xdr:rowOff>72139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122939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122939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122939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122939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122939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122939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122939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122939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122939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122939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104775</xdr:colOff>
      <xdr:row>58</xdr:row>
      <xdr:rowOff>119764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104775</xdr:colOff>
      <xdr:row>58</xdr:row>
      <xdr:rowOff>119764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104775</xdr:colOff>
      <xdr:row>58</xdr:row>
      <xdr:rowOff>119764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104775</xdr:colOff>
      <xdr:row>58</xdr:row>
      <xdr:rowOff>119764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104775</xdr:colOff>
      <xdr:row>58</xdr:row>
      <xdr:rowOff>119764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104775</xdr:colOff>
      <xdr:row>58</xdr:row>
      <xdr:rowOff>119764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104775</xdr:colOff>
      <xdr:row>58</xdr:row>
      <xdr:rowOff>119764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104775</xdr:colOff>
      <xdr:row>58</xdr:row>
      <xdr:rowOff>119764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104775</xdr:colOff>
      <xdr:row>58</xdr:row>
      <xdr:rowOff>119764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104775</xdr:colOff>
      <xdr:row>58</xdr:row>
      <xdr:rowOff>119764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74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161304</xdr:rowOff>
    </xdr:to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157924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161304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157924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161304</xdr:rowOff>
    </xdr:to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157924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161304</xdr:rowOff>
    </xdr:to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157924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161304</xdr:rowOff>
    </xdr:to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157924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161304</xdr:rowOff>
    </xdr:to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157924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161304</xdr:rowOff>
    </xdr:to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157924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161304</xdr:rowOff>
    </xdr:to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157924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161304</xdr:rowOff>
    </xdr:to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157924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161304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157924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136712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162020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136712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162020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136712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162020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136712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162020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136712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162020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136712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162020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136712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162020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136712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162020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136712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162020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136712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162020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153101</xdr:rowOff>
    </xdr:to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0" y="16202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153101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0" y="16202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153101</xdr:rowOff>
    </xdr:to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0" y="16202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153101</xdr:rowOff>
    </xdr:to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0" y="16202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153101</xdr:rowOff>
    </xdr:to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0" y="16202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153101</xdr:rowOff>
    </xdr:to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0" y="16202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153101</xdr:rowOff>
    </xdr:to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0" y="16202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153101</xdr:rowOff>
    </xdr:to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0" y="16202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153101</xdr:rowOff>
    </xdr:to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0" y="16202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153101</xdr:rowOff>
    </xdr:to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0" y="16202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189097</xdr:rowOff>
    </xdr:to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0" y="1620202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189097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0" y="1620202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189097</xdr:rowOff>
    </xdr:to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0" y="1620202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189097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0" y="1620202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189097</xdr:rowOff>
    </xdr:to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0" y="1620202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189097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0" y="1620202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189097</xdr:rowOff>
    </xdr:to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0" y="1620202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189097</xdr:rowOff>
    </xdr:to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0" y="1620202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189097</xdr:rowOff>
    </xdr:to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0" y="1620202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189097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0" y="1620202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171450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171450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171450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171450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171450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171450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171450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171450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171450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171450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94</xdr:row>
      <xdr:rowOff>0</xdr:rowOff>
    </xdr:from>
    <xdr:ext cx="104775" cy="171450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71450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71450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71450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71450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71450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71450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71450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71450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71450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171450</xdr:rowOff>
    </xdr:to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171450</xdr:rowOff>
    </xdr:to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171450</xdr:rowOff>
    </xdr:to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171450</xdr:rowOff>
    </xdr:to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171450</xdr:rowOff>
    </xdr:to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171450</xdr:rowOff>
    </xdr:to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171450</xdr:rowOff>
    </xdr:to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171450</xdr:rowOff>
    </xdr:to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171450</xdr:rowOff>
    </xdr:to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61950" y="17392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61950" y="17392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61950" y="17392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61950" y="17392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61950" y="17392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61950" y="17392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61950" y="17392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61950" y="17392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61950" y="17392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61950" y="17392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68</xdr:row>
      <xdr:rowOff>0</xdr:rowOff>
    </xdr:from>
    <xdr:to>
      <xdr:col>0</xdr:col>
      <xdr:colOff>104775</xdr:colOff>
      <xdr:row>68</xdr:row>
      <xdr:rowOff>161304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166401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104775</xdr:colOff>
      <xdr:row>68</xdr:row>
      <xdr:rowOff>161304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166401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104775</xdr:colOff>
      <xdr:row>68</xdr:row>
      <xdr:rowOff>161304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166401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104775</xdr:colOff>
      <xdr:row>68</xdr:row>
      <xdr:rowOff>161304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166401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104775</xdr:colOff>
      <xdr:row>68</xdr:row>
      <xdr:rowOff>161304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166401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104775</xdr:colOff>
      <xdr:row>68</xdr:row>
      <xdr:rowOff>161304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166401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104775</xdr:colOff>
      <xdr:row>68</xdr:row>
      <xdr:rowOff>161304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166401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104775</xdr:colOff>
      <xdr:row>68</xdr:row>
      <xdr:rowOff>161304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166401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104775</xdr:colOff>
      <xdr:row>68</xdr:row>
      <xdr:rowOff>161304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166401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104775</xdr:colOff>
      <xdr:row>68</xdr:row>
      <xdr:rowOff>161304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166401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136712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1529715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136712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1529715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136712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1529715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136712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1529715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136712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1529715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136712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1529715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136712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1529715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136712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1529715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136712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1529715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136712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1529715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153101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152971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153101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152971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153101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152971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153101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152971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153101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152971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153101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152971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153101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152971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153101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152971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153101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152971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153101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152971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189097</xdr:rowOff>
    </xdr:to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1529715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189097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1529715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189097</xdr:rowOff>
    </xdr:to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1529715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189097</xdr:rowOff>
    </xdr:to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1529715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189097</xdr:rowOff>
    </xdr:to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1529715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189097</xdr:rowOff>
    </xdr:to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1529715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189097</xdr:rowOff>
    </xdr:to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1529715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189097</xdr:rowOff>
    </xdr:to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1529715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189097</xdr:rowOff>
    </xdr:to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1529715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189097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1529715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171450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152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171450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152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171450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152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171450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152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171450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152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171450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152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171450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152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171450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152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171450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152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171450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152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80</xdr:row>
      <xdr:rowOff>0</xdr:rowOff>
    </xdr:from>
    <xdr:ext cx="104775" cy="171450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0" y="152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80</xdr:row>
      <xdr:rowOff>0</xdr:rowOff>
    </xdr:from>
    <xdr:ext cx="104775" cy="171450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0" y="152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80</xdr:row>
      <xdr:rowOff>0</xdr:rowOff>
    </xdr:from>
    <xdr:ext cx="104775" cy="171450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0" y="152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80</xdr:row>
      <xdr:rowOff>0</xdr:rowOff>
    </xdr:from>
    <xdr:ext cx="104775" cy="171450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0" y="152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80</xdr:row>
      <xdr:rowOff>0</xdr:rowOff>
    </xdr:from>
    <xdr:ext cx="104775" cy="171450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0" y="152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80</xdr:row>
      <xdr:rowOff>0</xdr:rowOff>
    </xdr:from>
    <xdr:ext cx="104775" cy="171450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0" y="152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80</xdr:row>
      <xdr:rowOff>0</xdr:rowOff>
    </xdr:from>
    <xdr:ext cx="104775" cy="171450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0" y="152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80</xdr:row>
      <xdr:rowOff>0</xdr:rowOff>
    </xdr:from>
    <xdr:ext cx="104775" cy="171450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0" y="152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80</xdr:row>
      <xdr:rowOff>0</xdr:rowOff>
    </xdr:from>
    <xdr:ext cx="104775" cy="171450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0" y="152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80</xdr:row>
      <xdr:rowOff>0</xdr:rowOff>
    </xdr:from>
    <xdr:ext cx="104775" cy="171450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0" y="152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171450</xdr:rowOff>
    </xdr:to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0" y="152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171450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0" y="152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171450</xdr:rowOff>
    </xdr:to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0" y="152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171450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0" y="152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171450</xdr:rowOff>
    </xdr:to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0" y="152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171450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0" y="152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171450</xdr:rowOff>
    </xdr:to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0" y="152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171450</xdr:rowOff>
    </xdr:to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0" y="152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105</xdr:row>
      <xdr:rowOff>171450</xdr:rowOff>
    </xdr:to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0" y="152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136712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136712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136712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136712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136712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136712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136712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136712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136712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136712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153101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153101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189097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189097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189097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189097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189097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189097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189097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189097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189097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189097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171450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171450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171450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171450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171450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171450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171450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171450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171450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171450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22</xdr:row>
      <xdr:rowOff>0</xdr:rowOff>
    </xdr:from>
    <xdr:ext cx="104775" cy="171450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</xdr:row>
      <xdr:rowOff>0</xdr:rowOff>
    </xdr:from>
    <xdr:ext cx="104775" cy="171450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</xdr:row>
      <xdr:rowOff>0</xdr:rowOff>
    </xdr:from>
    <xdr:ext cx="104775" cy="171450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</xdr:row>
      <xdr:rowOff>0</xdr:rowOff>
    </xdr:from>
    <xdr:ext cx="104775" cy="171450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</xdr:row>
      <xdr:rowOff>0</xdr:rowOff>
    </xdr:from>
    <xdr:ext cx="104775" cy="171450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</xdr:row>
      <xdr:rowOff>0</xdr:rowOff>
    </xdr:from>
    <xdr:ext cx="104775" cy="171450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</xdr:row>
      <xdr:rowOff>0</xdr:rowOff>
    </xdr:from>
    <xdr:ext cx="104775" cy="171450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</xdr:row>
      <xdr:rowOff>0</xdr:rowOff>
    </xdr:from>
    <xdr:ext cx="104775" cy="171450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</xdr:row>
      <xdr:rowOff>0</xdr:rowOff>
    </xdr:from>
    <xdr:ext cx="104775" cy="17145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</xdr:row>
      <xdr:rowOff>0</xdr:rowOff>
    </xdr:from>
    <xdr:ext cx="104775" cy="171450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171450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171450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171450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171450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171450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171450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171450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171450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104775</xdr:colOff>
      <xdr:row>22</xdr:row>
      <xdr:rowOff>171450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3"/>
  <sheetViews>
    <sheetView tabSelected="1" topLeftCell="B1" zoomScale="90" zoomScaleNormal="90" zoomScaleSheetLayoutView="75" workbookViewId="0">
      <selection activeCell="B27" sqref="B27"/>
    </sheetView>
  </sheetViews>
  <sheetFormatPr defaultColWidth="9.140625" defaultRowHeight="15" x14ac:dyDescent="0.25"/>
  <cols>
    <col min="1" max="1" width="5.7109375" style="1" customWidth="1"/>
    <col min="2" max="2" width="45" style="1" customWidth="1"/>
    <col min="3" max="3" width="10.28515625" style="1" customWidth="1"/>
    <col min="4" max="4" width="13.42578125" style="1" customWidth="1"/>
    <col min="5" max="5" width="11.140625" style="1" customWidth="1"/>
    <col min="6" max="6" width="11" style="1" customWidth="1"/>
    <col min="7" max="7" width="13.7109375" style="1" customWidth="1"/>
    <col min="8" max="16384" width="9.140625" style="1"/>
  </cols>
  <sheetData>
    <row r="1" spans="1:7" x14ac:dyDescent="0.25">
      <c r="F1" s="332" t="s">
        <v>252</v>
      </c>
      <c r="G1" s="332"/>
    </row>
    <row r="2" spans="1:7" x14ac:dyDescent="0.25">
      <c r="F2" s="332"/>
      <c r="G2" s="332"/>
    </row>
    <row r="3" spans="1:7" x14ac:dyDescent="0.25">
      <c r="F3" s="333"/>
      <c r="G3" s="333"/>
    </row>
    <row r="4" spans="1:7" x14ac:dyDescent="0.25">
      <c r="F4" s="333"/>
      <c r="G4" s="333"/>
    </row>
    <row r="5" spans="1:7" x14ac:dyDescent="0.25">
      <c r="F5" s="333"/>
      <c r="G5" s="333"/>
    </row>
    <row r="6" spans="1:7" s="2" customFormat="1" ht="15" customHeight="1" x14ac:dyDescent="0.25">
      <c r="B6" s="348" t="s">
        <v>249</v>
      </c>
      <c r="C6" s="333"/>
      <c r="D6" s="333"/>
      <c r="E6" s="333"/>
      <c r="F6" s="333"/>
      <c r="G6" s="333"/>
    </row>
    <row r="7" spans="1:7" s="2" customFormat="1" ht="33.75" customHeight="1" x14ac:dyDescent="0.25">
      <c r="B7" s="333"/>
      <c r="C7" s="333"/>
      <c r="D7" s="333"/>
      <c r="E7" s="333"/>
      <c r="F7" s="333"/>
      <c r="G7" s="333"/>
    </row>
    <row r="8" spans="1:7" ht="21.75" customHeight="1" thickBot="1" x14ac:dyDescent="0.3"/>
    <row r="9" spans="1:7" ht="21" customHeight="1" x14ac:dyDescent="0.3">
      <c r="B9" s="3" t="s">
        <v>201</v>
      </c>
      <c r="C9" s="339" t="s">
        <v>1</v>
      </c>
      <c r="D9" s="345" t="s">
        <v>199</v>
      </c>
      <c r="E9" s="342" t="s">
        <v>0</v>
      </c>
      <c r="F9" s="339" t="s">
        <v>2</v>
      </c>
      <c r="G9" s="336" t="s">
        <v>3</v>
      </c>
    </row>
    <row r="10" spans="1:7" ht="15.75" customHeight="1" x14ac:dyDescent="0.3">
      <c r="B10" s="4"/>
      <c r="C10" s="340"/>
      <c r="D10" s="346"/>
      <c r="E10" s="343"/>
      <c r="F10" s="340"/>
      <c r="G10" s="337"/>
    </row>
    <row r="11" spans="1:7" ht="38.25" customHeight="1" thickBot="1" x14ac:dyDescent="0.3">
      <c r="B11" s="5" t="s">
        <v>4</v>
      </c>
      <c r="C11" s="341"/>
      <c r="D11" s="347"/>
      <c r="E11" s="344"/>
      <c r="F11" s="341"/>
      <c r="G11" s="338"/>
    </row>
    <row r="12" spans="1:7" s="9" customFormat="1" ht="15.75" thickBot="1" x14ac:dyDescent="0.3">
      <c r="B12" s="6">
        <v>1</v>
      </c>
      <c r="C12" s="7">
        <v>2</v>
      </c>
      <c r="D12" s="8">
        <v>3</v>
      </c>
      <c r="E12" s="8">
        <v>4</v>
      </c>
      <c r="F12" s="8">
        <v>5</v>
      </c>
      <c r="G12" s="8">
        <v>6</v>
      </c>
    </row>
    <row r="13" spans="1:7" ht="29.25" x14ac:dyDescent="0.25">
      <c r="A13" s="1">
        <v>1</v>
      </c>
      <c r="B13" s="10" t="s">
        <v>93</v>
      </c>
      <c r="C13" s="11"/>
      <c r="D13" s="12"/>
      <c r="E13" s="12"/>
      <c r="F13" s="12"/>
      <c r="G13" s="12"/>
    </row>
    <row r="14" spans="1:7" x14ac:dyDescent="0.25">
      <c r="A14" s="1">
        <v>1</v>
      </c>
      <c r="B14" s="13" t="s">
        <v>5</v>
      </c>
      <c r="C14" s="14"/>
      <c r="D14" s="15"/>
      <c r="E14" s="15"/>
      <c r="F14" s="15"/>
      <c r="G14" s="15"/>
    </row>
    <row r="15" spans="1:7" x14ac:dyDescent="0.25">
      <c r="A15" s="1">
        <v>1</v>
      </c>
      <c r="B15" s="16" t="s">
        <v>50</v>
      </c>
      <c r="C15" s="17">
        <v>340</v>
      </c>
      <c r="D15" s="15">
        <v>847</v>
      </c>
      <c r="E15" s="18">
        <v>14.5</v>
      </c>
      <c r="F15" s="19">
        <f t="shared" ref="F15:F32" si="0">ROUND(G15/C15,0)</f>
        <v>36</v>
      </c>
      <c r="G15" s="15">
        <f t="shared" ref="G15:G32" si="1">ROUND(D15*E15,0)</f>
        <v>12282</v>
      </c>
    </row>
    <row r="16" spans="1:7" x14ac:dyDescent="0.25">
      <c r="A16" s="1">
        <v>1</v>
      </c>
      <c r="B16" s="16" t="s">
        <v>25</v>
      </c>
      <c r="C16" s="17">
        <v>340</v>
      </c>
      <c r="D16" s="15">
        <v>1338</v>
      </c>
      <c r="E16" s="18">
        <v>14.5</v>
      </c>
      <c r="F16" s="19">
        <f t="shared" si="0"/>
        <v>57</v>
      </c>
      <c r="G16" s="15">
        <f t="shared" si="1"/>
        <v>19401</v>
      </c>
    </row>
    <row r="17" spans="1:7" x14ac:dyDescent="0.25">
      <c r="A17" s="1">
        <v>1</v>
      </c>
      <c r="B17" s="16" t="s">
        <v>41</v>
      </c>
      <c r="C17" s="17">
        <v>340</v>
      </c>
      <c r="D17" s="15">
        <v>1105</v>
      </c>
      <c r="E17" s="18">
        <v>14.2</v>
      </c>
      <c r="F17" s="19">
        <f t="shared" si="0"/>
        <v>46</v>
      </c>
      <c r="G17" s="15">
        <f t="shared" si="1"/>
        <v>15691</v>
      </c>
    </row>
    <row r="18" spans="1:7" x14ac:dyDescent="0.25">
      <c r="A18" s="1">
        <v>1</v>
      </c>
      <c r="B18" s="16" t="s">
        <v>42</v>
      </c>
      <c r="C18" s="17">
        <v>340</v>
      </c>
      <c r="D18" s="15">
        <v>957</v>
      </c>
      <c r="E18" s="18">
        <v>12</v>
      </c>
      <c r="F18" s="19">
        <f t="shared" si="0"/>
        <v>34</v>
      </c>
      <c r="G18" s="15">
        <f t="shared" si="1"/>
        <v>11484</v>
      </c>
    </row>
    <row r="19" spans="1:7" x14ac:dyDescent="0.25">
      <c r="A19" s="1">
        <v>1</v>
      </c>
      <c r="B19" s="16" t="s">
        <v>69</v>
      </c>
      <c r="C19" s="17">
        <v>340</v>
      </c>
      <c r="D19" s="15">
        <v>827</v>
      </c>
      <c r="E19" s="18">
        <v>16.899999999999999</v>
      </c>
      <c r="F19" s="19">
        <f t="shared" si="0"/>
        <v>41</v>
      </c>
      <c r="G19" s="15">
        <f t="shared" si="1"/>
        <v>13976</v>
      </c>
    </row>
    <row r="20" spans="1:7" x14ac:dyDescent="0.25">
      <c r="A20" s="1">
        <v>1</v>
      </c>
      <c r="B20" s="16" t="s">
        <v>13</v>
      </c>
      <c r="C20" s="17">
        <v>340</v>
      </c>
      <c r="D20" s="15">
        <v>1382</v>
      </c>
      <c r="E20" s="20">
        <v>11.7</v>
      </c>
      <c r="F20" s="19">
        <f t="shared" si="0"/>
        <v>48</v>
      </c>
      <c r="G20" s="15">
        <f t="shared" si="1"/>
        <v>16169</v>
      </c>
    </row>
    <row r="21" spans="1:7" x14ac:dyDescent="0.25">
      <c r="A21" s="1">
        <v>1</v>
      </c>
      <c r="B21" s="16" t="s">
        <v>70</v>
      </c>
      <c r="C21" s="17">
        <v>340</v>
      </c>
      <c r="D21" s="15">
        <v>682</v>
      </c>
      <c r="E21" s="18">
        <v>15.5</v>
      </c>
      <c r="F21" s="19">
        <f t="shared" si="0"/>
        <v>31</v>
      </c>
      <c r="G21" s="15">
        <f t="shared" si="1"/>
        <v>10571</v>
      </c>
    </row>
    <row r="22" spans="1:7" x14ac:dyDescent="0.25">
      <c r="A22" s="1">
        <v>1</v>
      </c>
      <c r="B22" s="16" t="s">
        <v>71</v>
      </c>
      <c r="C22" s="17">
        <v>340</v>
      </c>
      <c r="D22" s="15">
        <v>369</v>
      </c>
      <c r="E22" s="18">
        <v>12</v>
      </c>
      <c r="F22" s="19">
        <f t="shared" si="0"/>
        <v>13</v>
      </c>
      <c r="G22" s="15">
        <f t="shared" si="1"/>
        <v>4428</v>
      </c>
    </row>
    <row r="23" spans="1:7" x14ac:dyDescent="0.25">
      <c r="A23" s="1">
        <v>1</v>
      </c>
      <c r="B23" s="16" t="s">
        <v>36</v>
      </c>
      <c r="C23" s="17">
        <v>340</v>
      </c>
      <c r="D23" s="15">
        <v>852</v>
      </c>
      <c r="E23" s="18">
        <v>13.5</v>
      </c>
      <c r="F23" s="19">
        <f t="shared" si="0"/>
        <v>34</v>
      </c>
      <c r="G23" s="15">
        <f t="shared" si="1"/>
        <v>11502</v>
      </c>
    </row>
    <row r="24" spans="1:7" x14ac:dyDescent="0.25">
      <c r="A24" s="1">
        <v>1</v>
      </c>
      <c r="B24" s="16" t="s">
        <v>67</v>
      </c>
      <c r="C24" s="17">
        <v>340</v>
      </c>
      <c r="D24" s="15">
        <v>463</v>
      </c>
      <c r="E24" s="18">
        <v>20</v>
      </c>
      <c r="F24" s="19">
        <f t="shared" si="0"/>
        <v>27</v>
      </c>
      <c r="G24" s="15">
        <f t="shared" si="1"/>
        <v>9260</v>
      </c>
    </row>
    <row r="25" spans="1:7" x14ac:dyDescent="0.25">
      <c r="A25" s="1">
        <v>1</v>
      </c>
      <c r="B25" s="16" t="s">
        <v>72</v>
      </c>
      <c r="C25" s="17">
        <v>340</v>
      </c>
      <c r="D25" s="15">
        <v>615</v>
      </c>
      <c r="E25" s="18">
        <v>16.5</v>
      </c>
      <c r="F25" s="19">
        <f t="shared" si="0"/>
        <v>30</v>
      </c>
      <c r="G25" s="15">
        <f t="shared" si="1"/>
        <v>10148</v>
      </c>
    </row>
    <row r="26" spans="1:7" x14ac:dyDescent="0.25">
      <c r="A26" s="1">
        <v>1</v>
      </c>
      <c r="B26" s="16" t="s">
        <v>14</v>
      </c>
      <c r="C26" s="17">
        <v>340</v>
      </c>
      <c r="D26" s="15">
        <v>1214</v>
      </c>
      <c r="E26" s="18">
        <v>11</v>
      </c>
      <c r="F26" s="19">
        <f t="shared" si="0"/>
        <v>39</v>
      </c>
      <c r="G26" s="15">
        <f t="shared" si="1"/>
        <v>13354</v>
      </c>
    </row>
    <row r="27" spans="1:7" x14ac:dyDescent="0.25">
      <c r="A27" s="1">
        <v>1</v>
      </c>
      <c r="B27" s="16" t="s">
        <v>105</v>
      </c>
      <c r="C27" s="17">
        <v>340</v>
      </c>
      <c r="D27" s="15">
        <v>667</v>
      </c>
      <c r="E27" s="18">
        <v>7.8</v>
      </c>
      <c r="F27" s="19">
        <f t="shared" si="0"/>
        <v>15</v>
      </c>
      <c r="G27" s="15">
        <f t="shared" si="1"/>
        <v>5203</v>
      </c>
    </row>
    <row r="28" spans="1:7" x14ac:dyDescent="0.25">
      <c r="A28" s="1">
        <v>1</v>
      </c>
      <c r="B28" s="16" t="s">
        <v>26</v>
      </c>
      <c r="C28" s="17">
        <v>340</v>
      </c>
      <c r="D28" s="15">
        <v>2378</v>
      </c>
      <c r="E28" s="18">
        <v>6.5</v>
      </c>
      <c r="F28" s="19">
        <f t="shared" si="0"/>
        <v>45</v>
      </c>
      <c r="G28" s="15">
        <f t="shared" si="1"/>
        <v>15457</v>
      </c>
    </row>
    <row r="29" spans="1:7" x14ac:dyDescent="0.25">
      <c r="A29" s="1">
        <v>1</v>
      </c>
      <c r="B29" s="16" t="s">
        <v>66</v>
      </c>
      <c r="C29" s="17">
        <v>340</v>
      </c>
      <c r="D29" s="15">
        <v>1360</v>
      </c>
      <c r="E29" s="18">
        <v>14.2</v>
      </c>
      <c r="F29" s="19">
        <f t="shared" si="0"/>
        <v>57</v>
      </c>
      <c r="G29" s="15">
        <f t="shared" si="1"/>
        <v>19312</v>
      </c>
    </row>
    <row r="30" spans="1:7" x14ac:dyDescent="0.25">
      <c r="A30" s="1">
        <v>1</v>
      </c>
      <c r="B30" s="16" t="s">
        <v>9</v>
      </c>
      <c r="C30" s="17">
        <v>340</v>
      </c>
      <c r="D30" s="15">
        <v>1153</v>
      </c>
      <c r="E30" s="18">
        <v>7.7</v>
      </c>
      <c r="F30" s="19">
        <f t="shared" si="0"/>
        <v>26</v>
      </c>
      <c r="G30" s="15">
        <f t="shared" si="1"/>
        <v>8878</v>
      </c>
    </row>
    <row r="31" spans="1:7" x14ac:dyDescent="0.25">
      <c r="A31" s="1">
        <v>1</v>
      </c>
      <c r="B31" s="16" t="s">
        <v>16</v>
      </c>
      <c r="C31" s="17">
        <v>340</v>
      </c>
      <c r="D31" s="15">
        <v>820</v>
      </c>
      <c r="E31" s="18">
        <v>13.4</v>
      </c>
      <c r="F31" s="19">
        <f t="shared" si="0"/>
        <v>32</v>
      </c>
      <c r="G31" s="15">
        <f t="shared" si="1"/>
        <v>10988</v>
      </c>
    </row>
    <row r="32" spans="1:7" ht="17.25" customHeight="1" x14ac:dyDescent="0.25">
      <c r="A32" s="1">
        <v>1</v>
      </c>
      <c r="B32" s="16" t="s">
        <v>73</v>
      </c>
      <c r="C32" s="17">
        <v>340</v>
      </c>
      <c r="D32" s="15">
        <v>684</v>
      </c>
      <c r="E32" s="18">
        <v>16</v>
      </c>
      <c r="F32" s="19">
        <f t="shared" si="0"/>
        <v>32</v>
      </c>
      <c r="G32" s="15">
        <f t="shared" si="1"/>
        <v>10944</v>
      </c>
    </row>
    <row r="33" spans="1:7" s="26" customFormat="1" ht="18.75" customHeight="1" x14ac:dyDescent="0.25">
      <c r="A33" s="1">
        <v>1</v>
      </c>
      <c r="B33" s="21" t="s">
        <v>6</v>
      </c>
      <c r="C33" s="22"/>
      <c r="D33" s="23">
        <f>SUM(D15:D32)</f>
        <v>17713</v>
      </c>
      <c r="E33" s="24">
        <f>G33/D33</f>
        <v>12.366510472534296</v>
      </c>
      <c r="F33" s="25">
        <f>SUM(F15:F32)</f>
        <v>643</v>
      </c>
      <c r="G33" s="23">
        <f>SUM(G15:G32)</f>
        <v>219048</v>
      </c>
    </row>
    <row r="34" spans="1:7" s="26" customFormat="1" ht="18.75" customHeight="1" x14ac:dyDescent="0.25">
      <c r="A34" s="1">
        <v>1</v>
      </c>
      <c r="B34" s="27" t="s">
        <v>161</v>
      </c>
      <c r="C34" s="28"/>
      <c r="D34" s="19"/>
      <c r="E34" s="15"/>
      <c r="F34" s="15"/>
      <c r="G34" s="15"/>
    </row>
    <row r="35" spans="1:7" s="26" customFormat="1" x14ac:dyDescent="0.25">
      <c r="A35" s="1">
        <v>1</v>
      </c>
      <c r="B35" s="29" t="s">
        <v>122</v>
      </c>
      <c r="C35" s="28"/>
      <c r="D35" s="19">
        <f>D36+D37+D44+D52+D53+D54+D55+D56</f>
        <v>121310</v>
      </c>
      <c r="E35" s="15"/>
      <c r="F35" s="15"/>
      <c r="G35" s="15"/>
    </row>
    <row r="36" spans="1:7" s="26" customFormat="1" x14ac:dyDescent="0.25">
      <c r="A36" s="1">
        <v>1</v>
      </c>
      <c r="B36" s="29" t="s">
        <v>155</v>
      </c>
      <c r="C36" s="28"/>
      <c r="D36" s="19"/>
      <c r="E36" s="15"/>
      <c r="F36" s="15"/>
      <c r="G36" s="15"/>
    </row>
    <row r="37" spans="1:7" s="26" customFormat="1" ht="30" x14ac:dyDescent="0.25">
      <c r="A37" s="1">
        <v>1</v>
      </c>
      <c r="B37" s="29" t="s">
        <v>156</v>
      </c>
      <c r="C37" s="30"/>
      <c r="D37" s="31">
        <f>D38+D39+D40+D42</f>
        <v>0</v>
      </c>
      <c r="E37" s="15"/>
      <c r="F37" s="15"/>
      <c r="G37" s="15"/>
    </row>
    <row r="38" spans="1:7" s="26" customFormat="1" ht="30" x14ac:dyDescent="0.25">
      <c r="A38" s="1">
        <v>1</v>
      </c>
      <c r="B38" s="29" t="s">
        <v>157</v>
      </c>
      <c r="C38" s="30"/>
      <c r="D38" s="31"/>
      <c r="E38" s="15"/>
      <c r="F38" s="15"/>
      <c r="G38" s="15"/>
    </row>
    <row r="39" spans="1:7" s="26" customFormat="1" ht="30" x14ac:dyDescent="0.25">
      <c r="A39" s="1">
        <v>1</v>
      </c>
      <c r="B39" s="29" t="s">
        <v>158</v>
      </c>
      <c r="C39" s="30"/>
      <c r="D39" s="31"/>
      <c r="E39" s="15"/>
      <c r="F39" s="15"/>
      <c r="G39" s="15"/>
    </row>
    <row r="40" spans="1:7" s="26" customFormat="1" ht="45" x14ac:dyDescent="0.25">
      <c r="A40" s="1">
        <v>1</v>
      </c>
      <c r="B40" s="29" t="s">
        <v>216</v>
      </c>
      <c r="C40" s="30"/>
      <c r="D40" s="31"/>
      <c r="E40" s="15"/>
      <c r="F40" s="15"/>
      <c r="G40" s="15"/>
    </row>
    <row r="41" spans="1:7" s="26" customFormat="1" x14ac:dyDescent="0.25">
      <c r="A41" s="1">
        <v>1</v>
      </c>
      <c r="B41" s="32" t="s">
        <v>217</v>
      </c>
      <c r="C41" s="30"/>
      <c r="D41" s="31"/>
      <c r="E41" s="15"/>
      <c r="F41" s="15"/>
      <c r="G41" s="15"/>
    </row>
    <row r="42" spans="1:7" s="26" customFormat="1" ht="31.5" customHeight="1" x14ac:dyDescent="0.25">
      <c r="A42" s="1">
        <v>1</v>
      </c>
      <c r="B42" s="29" t="s">
        <v>218</v>
      </c>
      <c r="C42" s="30"/>
      <c r="D42" s="31"/>
      <c r="E42" s="15"/>
      <c r="F42" s="15"/>
      <c r="G42" s="15"/>
    </row>
    <row r="43" spans="1:7" s="26" customFormat="1" x14ac:dyDescent="0.25">
      <c r="A43" s="1">
        <v>1</v>
      </c>
      <c r="B43" s="32" t="s">
        <v>217</v>
      </c>
      <c r="C43" s="30"/>
      <c r="D43" s="31"/>
      <c r="E43" s="15"/>
      <c r="F43" s="15"/>
      <c r="G43" s="15"/>
    </row>
    <row r="44" spans="1:7" s="26" customFormat="1" ht="28.5" customHeight="1" x14ac:dyDescent="0.25">
      <c r="A44" s="1">
        <v>1</v>
      </c>
      <c r="B44" s="29" t="s">
        <v>186</v>
      </c>
      <c r="C44" s="30"/>
      <c r="D44" s="31">
        <f>D45+D46+D48+D50</f>
        <v>0</v>
      </c>
      <c r="E44" s="15"/>
      <c r="F44" s="15"/>
      <c r="G44" s="15"/>
    </row>
    <row r="45" spans="1:7" s="26" customFormat="1" ht="30" x14ac:dyDescent="0.25">
      <c r="A45" s="1">
        <v>1</v>
      </c>
      <c r="B45" s="29" t="s">
        <v>187</v>
      </c>
      <c r="C45" s="30"/>
      <c r="D45" s="31"/>
      <c r="E45" s="15"/>
      <c r="F45" s="15"/>
      <c r="G45" s="15"/>
    </row>
    <row r="46" spans="1:7" s="26" customFormat="1" ht="60" x14ac:dyDescent="0.25">
      <c r="A46" s="1">
        <v>1</v>
      </c>
      <c r="B46" s="29" t="s">
        <v>219</v>
      </c>
      <c r="C46" s="30"/>
      <c r="D46" s="31"/>
      <c r="E46" s="15"/>
      <c r="F46" s="15"/>
      <c r="G46" s="15"/>
    </row>
    <row r="47" spans="1:7" s="26" customFormat="1" x14ac:dyDescent="0.25">
      <c r="A47" s="1">
        <v>1</v>
      </c>
      <c r="B47" s="32" t="s">
        <v>217</v>
      </c>
      <c r="C47" s="30"/>
      <c r="D47" s="31"/>
      <c r="E47" s="15"/>
      <c r="F47" s="15"/>
      <c r="G47" s="15"/>
    </row>
    <row r="48" spans="1:7" s="26" customFormat="1" ht="45" x14ac:dyDescent="0.25">
      <c r="A48" s="1">
        <v>1</v>
      </c>
      <c r="B48" s="29" t="s">
        <v>220</v>
      </c>
      <c r="C48" s="30"/>
      <c r="D48" s="31"/>
      <c r="E48" s="15"/>
      <c r="F48" s="15"/>
      <c r="G48" s="15"/>
    </row>
    <row r="49" spans="1:7" s="26" customFormat="1" x14ac:dyDescent="0.25">
      <c r="A49" s="1">
        <v>1</v>
      </c>
      <c r="B49" s="32" t="s">
        <v>217</v>
      </c>
      <c r="C49" s="30"/>
      <c r="D49" s="31"/>
      <c r="E49" s="15"/>
      <c r="F49" s="15"/>
      <c r="G49" s="15"/>
    </row>
    <row r="50" spans="1:7" s="26" customFormat="1" ht="30" x14ac:dyDescent="0.25">
      <c r="A50" s="1">
        <v>1</v>
      </c>
      <c r="B50" s="29" t="s">
        <v>188</v>
      </c>
      <c r="C50" s="30"/>
      <c r="D50" s="31"/>
      <c r="E50" s="15"/>
      <c r="F50" s="15"/>
      <c r="G50" s="15"/>
    </row>
    <row r="51" spans="1:7" s="26" customFormat="1" x14ac:dyDescent="0.25">
      <c r="A51" s="1">
        <v>1</v>
      </c>
      <c r="B51" s="32" t="s">
        <v>217</v>
      </c>
      <c r="C51" s="30"/>
      <c r="D51" s="31"/>
      <c r="E51" s="15"/>
      <c r="F51" s="15"/>
      <c r="G51" s="15"/>
    </row>
    <row r="52" spans="1:7" s="26" customFormat="1" ht="45" x14ac:dyDescent="0.25">
      <c r="A52" s="1">
        <v>1</v>
      </c>
      <c r="B52" s="29" t="s">
        <v>189</v>
      </c>
      <c r="C52" s="30"/>
      <c r="D52" s="31">
        <v>2000</v>
      </c>
      <c r="E52" s="15"/>
      <c r="F52" s="15"/>
      <c r="G52" s="15"/>
    </row>
    <row r="53" spans="1:7" s="26" customFormat="1" ht="30" x14ac:dyDescent="0.25">
      <c r="A53" s="1">
        <v>1</v>
      </c>
      <c r="B53" s="29" t="s">
        <v>190</v>
      </c>
      <c r="C53" s="30"/>
      <c r="D53" s="31"/>
      <c r="E53" s="15"/>
      <c r="F53" s="15"/>
      <c r="G53" s="15"/>
    </row>
    <row r="54" spans="1:7" s="26" customFormat="1" ht="30" x14ac:dyDescent="0.25">
      <c r="A54" s="1">
        <v>1</v>
      </c>
      <c r="B54" s="29" t="s">
        <v>191</v>
      </c>
      <c r="C54" s="30"/>
      <c r="D54" s="31"/>
      <c r="E54" s="15"/>
      <c r="F54" s="15"/>
      <c r="G54" s="15"/>
    </row>
    <row r="55" spans="1:7" s="26" customFormat="1" x14ac:dyDescent="0.25">
      <c r="A55" s="1">
        <v>1</v>
      </c>
      <c r="B55" s="29" t="s">
        <v>192</v>
      </c>
      <c r="C55" s="30"/>
      <c r="D55" s="19">
        <v>119310</v>
      </c>
      <c r="E55" s="15"/>
      <c r="F55" s="15"/>
      <c r="G55" s="15"/>
    </row>
    <row r="56" spans="1:7" s="26" customFormat="1" x14ac:dyDescent="0.25">
      <c r="A56" s="1">
        <v>1</v>
      </c>
      <c r="B56" s="29" t="s">
        <v>224</v>
      </c>
      <c r="C56" s="30"/>
      <c r="D56" s="19"/>
      <c r="E56" s="15"/>
      <c r="F56" s="15"/>
      <c r="G56" s="15"/>
    </row>
    <row r="57" spans="1:7" s="26" customFormat="1" x14ac:dyDescent="0.25">
      <c r="A57" s="1">
        <v>1</v>
      </c>
      <c r="B57" s="33" t="s">
        <v>230</v>
      </c>
      <c r="C57" s="30"/>
      <c r="D57" s="19"/>
      <c r="E57" s="15"/>
      <c r="F57" s="15"/>
      <c r="G57" s="15"/>
    </row>
    <row r="58" spans="1:7" s="26" customFormat="1" x14ac:dyDescent="0.25">
      <c r="A58" s="1">
        <v>1</v>
      </c>
      <c r="B58" s="34" t="s">
        <v>120</v>
      </c>
      <c r="C58" s="28"/>
      <c r="D58" s="19"/>
      <c r="E58" s="15"/>
      <c r="F58" s="15"/>
      <c r="G58" s="15"/>
    </row>
    <row r="59" spans="1:7" s="26" customFormat="1" x14ac:dyDescent="0.25">
      <c r="A59" s="1">
        <v>1</v>
      </c>
      <c r="B59" s="33" t="s">
        <v>154</v>
      </c>
      <c r="C59" s="28"/>
      <c r="D59" s="19"/>
      <c r="E59" s="15"/>
      <c r="F59" s="15"/>
      <c r="G59" s="15"/>
    </row>
    <row r="60" spans="1:7" s="26" customFormat="1" ht="30" x14ac:dyDescent="0.25">
      <c r="A60" s="1">
        <v>1</v>
      </c>
      <c r="B60" s="34" t="s">
        <v>121</v>
      </c>
      <c r="C60" s="28"/>
      <c r="D60" s="19">
        <v>13000</v>
      </c>
      <c r="E60" s="15"/>
      <c r="F60" s="15"/>
      <c r="G60" s="15"/>
    </row>
    <row r="61" spans="1:7" s="26" customFormat="1" ht="30" x14ac:dyDescent="0.25">
      <c r="A61" s="1">
        <v>1</v>
      </c>
      <c r="B61" s="35" t="s">
        <v>166</v>
      </c>
      <c r="C61" s="28"/>
      <c r="D61" s="19"/>
      <c r="E61" s="15"/>
      <c r="F61" s="15"/>
      <c r="G61" s="15"/>
    </row>
    <row r="62" spans="1:7" s="26" customFormat="1" x14ac:dyDescent="0.25">
      <c r="A62" s="1">
        <v>1</v>
      </c>
      <c r="B62" s="36" t="s">
        <v>222</v>
      </c>
      <c r="C62" s="28"/>
      <c r="D62" s="19">
        <v>13000</v>
      </c>
      <c r="E62" s="15"/>
      <c r="F62" s="15"/>
      <c r="G62" s="15"/>
    </row>
    <row r="63" spans="1:7" s="26" customFormat="1" x14ac:dyDescent="0.25">
      <c r="A63" s="1">
        <v>1</v>
      </c>
      <c r="B63" s="37" t="s">
        <v>160</v>
      </c>
      <c r="C63" s="28"/>
      <c r="D63" s="25">
        <f>D35+ROUND(D58*3.2,0)+D60</f>
        <v>134310</v>
      </c>
      <c r="E63" s="15"/>
      <c r="F63" s="15"/>
      <c r="G63" s="15"/>
    </row>
    <row r="64" spans="1:7" s="26" customFormat="1" ht="18" customHeight="1" x14ac:dyDescent="0.25">
      <c r="A64" s="1">
        <v>1</v>
      </c>
      <c r="B64" s="38" t="s">
        <v>123</v>
      </c>
      <c r="C64" s="22"/>
      <c r="D64" s="15"/>
      <c r="E64" s="15"/>
      <c r="F64" s="15"/>
      <c r="G64" s="15"/>
    </row>
    <row r="65" spans="1:7" s="26" customFormat="1" x14ac:dyDescent="0.25">
      <c r="A65" s="1">
        <v>1</v>
      </c>
      <c r="B65" s="39" t="s">
        <v>35</v>
      </c>
      <c r="C65" s="22"/>
      <c r="D65" s="15">
        <v>24000</v>
      </c>
      <c r="E65" s="15"/>
      <c r="F65" s="15"/>
      <c r="G65" s="15"/>
    </row>
    <row r="66" spans="1:7" s="26" customFormat="1" x14ac:dyDescent="0.25">
      <c r="A66" s="1">
        <v>1</v>
      </c>
      <c r="B66" s="40" t="s">
        <v>19</v>
      </c>
      <c r="C66" s="22"/>
      <c r="D66" s="15">
        <v>2500</v>
      </c>
      <c r="E66" s="15"/>
      <c r="F66" s="15"/>
      <c r="G66" s="15"/>
    </row>
    <row r="67" spans="1:7" s="26" customFormat="1" x14ac:dyDescent="0.25">
      <c r="A67" s="1">
        <v>1</v>
      </c>
      <c r="B67" s="39" t="s">
        <v>76</v>
      </c>
      <c r="C67" s="22"/>
      <c r="D67" s="15">
        <v>90</v>
      </c>
      <c r="E67" s="15"/>
      <c r="F67" s="15"/>
      <c r="G67" s="15"/>
    </row>
    <row r="68" spans="1:7" s="26" customFormat="1" x14ac:dyDescent="0.25">
      <c r="A68" s="1">
        <v>1</v>
      </c>
      <c r="B68" s="39" t="s">
        <v>21</v>
      </c>
      <c r="C68" s="22"/>
      <c r="D68" s="15">
        <v>1000</v>
      </c>
      <c r="E68" s="15"/>
      <c r="F68" s="15"/>
      <c r="G68" s="15"/>
    </row>
    <row r="69" spans="1:7" s="26" customFormat="1" ht="30" x14ac:dyDescent="0.25">
      <c r="A69" s="1">
        <v>1</v>
      </c>
      <c r="B69" s="39" t="s">
        <v>170</v>
      </c>
      <c r="C69" s="22"/>
      <c r="D69" s="15">
        <v>200</v>
      </c>
      <c r="E69" s="15"/>
      <c r="F69" s="15"/>
      <c r="G69" s="15"/>
    </row>
    <row r="70" spans="1:7" s="26" customFormat="1" x14ac:dyDescent="0.25">
      <c r="A70" s="1">
        <v>1</v>
      </c>
      <c r="B70" s="39" t="s">
        <v>37</v>
      </c>
      <c r="C70" s="22"/>
      <c r="D70" s="15">
        <v>1000</v>
      </c>
      <c r="E70" s="15"/>
      <c r="F70" s="15"/>
      <c r="G70" s="15"/>
    </row>
    <row r="71" spans="1:7" s="26" customFormat="1" x14ac:dyDescent="0.25">
      <c r="A71" s="1">
        <v>1</v>
      </c>
      <c r="B71" s="39" t="s">
        <v>125</v>
      </c>
      <c r="C71" s="22"/>
      <c r="D71" s="15">
        <v>87</v>
      </c>
      <c r="E71" s="15"/>
      <c r="F71" s="15"/>
      <c r="G71" s="15"/>
    </row>
    <row r="72" spans="1:7" s="26" customFormat="1" x14ac:dyDescent="0.25">
      <c r="A72" s="1">
        <v>1</v>
      </c>
      <c r="B72" s="39" t="s">
        <v>90</v>
      </c>
      <c r="C72" s="22"/>
      <c r="D72" s="15">
        <v>200</v>
      </c>
      <c r="E72" s="15"/>
      <c r="F72" s="15"/>
      <c r="G72" s="15"/>
    </row>
    <row r="73" spans="1:7" s="26" customFormat="1" x14ac:dyDescent="0.25">
      <c r="A73" s="1">
        <v>1</v>
      </c>
      <c r="B73" s="39" t="s">
        <v>75</v>
      </c>
      <c r="C73" s="22"/>
      <c r="D73" s="15">
        <v>1550</v>
      </c>
      <c r="E73" s="15"/>
      <c r="F73" s="15"/>
      <c r="G73" s="15"/>
    </row>
    <row r="74" spans="1:7" s="26" customFormat="1" x14ac:dyDescent="0.25">
      <c r="A74" s="1">
        <v>1</v>
      </c>
      <c r="B74" s="39" t="s">
        <v>60</v>
      </c>
      <c r="C74" s="22"/>
      <c r="D74" s="15">
        <v>634</v>
      </c>
      <c r="E74" s="15"/>
      <c r="F74" s="15"/>
      <c r="G74" s="15"/>
    </row>
    <row r="75" spans="1:7" s="26" customFormat="1" ht="30" x14ac:dyDescent="0.25">
      <c r="A75" s="1">
        <v>1</v>
      </c>
      <c r="B75" s="39" t="s">
        <v>174</v>
      </c>
      <c r="C75" s="22"/>
      <c r="D75" s="15">
        <v>400</v>
      </c>
      <c r="E75" s="15"/>
      <c r="F75" s="15"/>
      <c r="G75" s="15"/>
    </row>
    <row r="76" spans="1:7" s="26" customFormat="1" x14ac:dyDescent="0.25">
      <c r="A76" s="1">
        <v>1</v>
      </c>
      <c r="B76" s="39" t="s">
        <v>20</v>
      </c>
      <c r="C76" s="22"/>
      <c r="D76" s="15">
        <v>6000</v>
      </c>
      <c r="E76" s="15"/>
      <c r="F76" s="15"/>
      <c r="G76" s="15"/>
    </row>
    <row r="77" spans="1:7" s="26" customFormat="1" x14ac:dyDescent="0.25">
      <c r="A77" s="1">
        <v>1</v>
      </c>
      <c r="B77" s="39" t="s">
        <v>18</v>
      </c>
      <c r="C77" s="22"/>
      <c r="D77" s="15">
        <v>430</v>
      </c>
      <c r="E77" s="15"/>
      <c r="F77" s="15"/>
      <c r="G77" s="15"/>
    </row>
    <row r="78" spans="1:7" s="26" customFormat="1" ht="17.25" customHeight="1" x14ac:dyDescent="0.25">
      <c r="A78" s="1">
        <v>1</v>
      </c>
      <c r="B78" s="39" t="s">
        <v>168</v>
      </c>
      <c r="C78" s="22"/>
      <c r="D78" s="15">
        <v>370</v>
      </c>
      <c r="E78" s="15"/>
      <c r="F78" s="15"/>
      <c r="G78" s="15"/>
    </row>
    <row r="79" spans="1:7" s="26" customFormat="1" x14ac:dyDescent="0.25">
      <c r="A79" s="1">
        <v>1</v>
      </c>
      <c r="B79" s="39" t="s">
        <v>54</v>
      </c>
      <c r="C79" s="22"/>
      <c r="D79" s="15">
        <v>100</v>
      </c>
      <c r="E79" s="15"/>
      <c r="F79" s="15"/>
      <c r="G79" s="15"/>
    </row>
    <row r="80" spans="1:7" s="26" customFormat="1" x14ac:dyDescent="0.25">
      <c r="A80" s="1">
        <v>1</v>
      </c>
      <c r="B80" s="39" t="s">
        <v>169</v>
      </c>
      <c r="C80" s="22"/>
      <c r="D80" s="15">
        <v>634</v>
      </c>
      <c r="E80" s="15"/>
      <c r="F80" s="15"/>
      <c r="G80" s="15"/>
    </row>
    <row r="81" spans="1:7" s="26" customFormat="1" x14ac:dyDescent="0.25">
      <c r="A81" s="1">
        <v>1</v>
      </c>
      <c r="B81" s="39" t="s">
        <v>38</v>
      </c>
      <c r="C81" s="22"/>
      <c r="D81" s="15">
        <v>4300</v>
      </c>
      <c r="E81" s="15"/>
      <c r="F81" s="15"/>
      <c r="G81" s="15"/>
    </row>
    <row r="82" spans="1:7" s="26" customFormat="1" x14ac:dyDescent="0.25">
      <c r="A82" s="1">
        <v>1</v>
      </c>
      <c r="B82" s="39" t="s">
        <v>234</v>
      </c>
      <c r="C82" s="22"/>
      <c r="D82" s="15"/>
      <c r="E82" s="15"/>
      <c r="F82" s="15"/>
      <c r="G82" s="15"/>
    </row>
    <row r="83" spans="1:7" s="26" customFormat="1" x14ac:dyDescent="0.25">
      <c r="A83" s="1">
        <v>1</v>
      </c>
      <c r="B83" s="39" t="s">
        <v>235</v>
      </c>
      <c r="C83" s="22"/>
      <c r="D83" s="15"/>
      <c r="E83" s="15"/>
      <c r="F83" s="15"/>
      <c r="G83" s="15"/>
    </row>
    <row r="84" spans="1:7" s="26" customFormat="1" ht="18.75" customHeight="1" x14ac:dyDescent="0.25">
      <c r="A84" s="1">
        <v>1</v>
      </c>
      <c r="B84" s="41" t="s">
        <v>8</v>
      </c>
      <c r="C84" s="30"/>
      <c r="D84" s="15"/>
      <c r="E84" s="15"/>
      <c r="F84" s="15"/>
      <c r="G84" s="15"/>
    </row>
    <row r="85" spans="1:7" s="26" customFormat="1" ht="18.75" customHeight="1" x14ac:dyDescent="0.25">
      <c r="A85" s="1">
        <v>1</v>
      </c>
      <c r="B85" s="42" t="s">
        <v>139</v>
      </c>
      <c r="C85" s="30"/>
      <c r="D85" s="15"/>
      <c r="E85" s="15"/>
      <c r="F85" s="15"/>
      <c r="G85" s="15"/>
    </row>
    <row r="86" spans="1:7" s="26" customFormat="1" x14ac:dyDescent="0.25">
      <c r="A86" s="1">
        <v>1</v>
      </c>
      <c r="B86" s="43" t="s">
        <v>26</v>
      </c>
      <c r="C86" s="30">
        <v>340</v>
      </c>
      <c r="D86" s="15">
        <v>100</v>
      </c>
      <c r="E86" s="44">
        <v>3.2</v>
      </c>
      <c r="F86" s="19">
        <f t="shared" ref="F86:F94" si="2">ROUND(G86/C86,0)</f>
        <v>1</v>
      </c>
      <c r="G86" s="15">
        <f t="shared" ref="G86:G94" si="3">ROUND(D86*E86,0)</f>
        <v>320</v>
      </c>
    </row>
    <row r="87" spans="1:7" s="26" customFormat="1" x14ac:dyDescent="0.25">
      <c r="A87" s="1">
        <v>1</v>
      </c>
      <c r="B87" s="43" t="s">
        <v>9</v>
      </c>
      <c r="C87" s="30">
        <v>340</v>
      </c>
      <c r="D87" s="15">
        <v>120</v>
      </c>
      <c r="E87" s="44">
        <v>6</v>
      </c>
      <c r="F87" s="19">
        <f t="shared" si="2"/>
        <v>2</v>
      </c>
      <c r="G87" s="15">
        <f t="shared" si="3"/>
        <v>720</v>
      </c>
    </row>
    <row r="88" spans="1:7" s="26" customFormat="1" x14ac:dyDescent="0.25">
      <c r="A88" s="1">
        <v>1</v>
      </c>
      <c r="B88" s="43" t="s">
        <v>41</v>
      </c>
      <c r="C88" s="30">
        <v>340</v>
      </c>
      <c r="D88" s="15">
        <v>110</v>
      </c>
      <c r="E88" s="44">
        <v>12</v>
      </c>
      <c r="F88" s="19">
        <f t="shared" si="2"/>
        <v>4</v>
      </c>
      <c r="G88" s="15">
        <f t="shared" si="3"/>
        <v>1320</v>
      </c>
    </row>
    <row r="89" spans="1:7" s="26" customFormat="1" x14ac:dyDescent="0.25">
      <c r="A89" s="1">
        <v>1</v>
      </c>
      <c r="B89" s="43" t="s">
        <v>42</v>
      </c>
      <c r="C89" s="30">
        <v>340</v>
      </c>
      <c r="D89" s="15">
        <v>95</v>
      </c>
      <c r="E89" s="44">
        <v>9.5</v>
      </c>
      <c r="F89" s="19">
        <f t="shared" si="2"/>
        <v>3</v>
      </c>
      <c r="G89" s="15">
        <f t="shared" si="3"/>
        <v>903</v>
      </c>
    </row>
    <row r="90" spans="1:7" s="26" customFormat="1" x14ac:dyDescent="0.25">
      <c r="A90" s="1">
        <v>1</v>
      </c>
      <c r="B90" s="43" t="s">
        <v>66</v>
      </c>
      <c r="C90" s="30">
        <v>340</v>
      </c>
      <c r="D90" s="15">
        <v>25</v>
      </c>
      <c r="E90" s="44">
        <v>12</v>
      </c>
      <c r="F90" s="19">
        <f t="shared" si="2"/>
        <v>1</v>
      </c>
      <c r="G90" s="15">
        <f t="shared" si="3"/>
        <v>300</v>
      </c>
    </row>
    <row r="91" spans="1:7" s="26" customFormat="1" x14ac:dyDescent="0.25">
      <c r="A91" s="1">
        <v>1</v>
      </c>
      <c r="B91" s="43" t="s">
        <v>50</v>
      </c>
      <c r="C91" s="30">
        <v>340</v>
      </c>
      <c r="D91" s="15">
        <v>262</v>
      </c>
      <c r="E91" s="44">
        <v>5</v>
      </c>
      <c r="F91" s="19">
        <f t="shared" si="2"/>
        <v>4</v>
      </c>
      <c r="G91" s="15">
        <f t="shared" si="3"/>
        <v>1310</v>
      </c>
    </row>
    <row r="92" spans="1:7" s="26" customFormat="1" x14ac:dyDescent="0.25">
      <c r="A92" s="1">
        <v>1</v>
      </c>
      <c r="B92" s="43" t="s">
        <v>14</v>
      </c>
      <c r="C92" s="30">
        <v>340</v>
      </c>
      <c r="D92" s="15">
        <v>62</v>
      </c>
      <c r="E92" s="45">
        <v>9</v>
      </c>
      <c r="F92" s="19">
        <f t="shared" si="2"/>
        <v>2</v>
      </c>
      <c r="G92" s="15">
        <f t="shared" si="3"/>
        <v>558</v>
      </c>
    </row>
    <row r="93" spans="1:7" s="26" customFormat="1" x14ac:dyDescent="0.25">
      <c r="A93" s="1">
        <v>1</v>
      </c>
      <c r="B93" s="43" t="s">
        <v>36</v>
      </c>
      <c r="C93" s="30">
        <v>340</v>
      </c>
      <c r="D93" s="15">
        <v>60</v>
      </c>
      <c r="E93" s="45">
        <v>10</v>
      </c>
      <c r="F93" s="19">
        <f t="shared" si="2"/>
        <v>2</v>
      </c>
      <c r="G93" s="15">
        <f t="shared" si="3"/>
        <v>600</v>
      </c>
    </row>
    <row r="94" spans="1:7" s="26" customFormat="1" x14ac:dyDescent="0.25">
      <c r="A94" s="1">
        <v>1</v>
      </c>
      <c r="B94" s="43" t="s">
        <v>73</v>
      </c>
      <c r="C94" s="30">
        <v>340</v>
      </c>
      <c r="D94" s="15">
        <v>38</v>
      </c>
      <c r="E94" s="45">
        <v>9</v>
      </c>
      <c r="F94" s="19">
        <f t="shared" si="2"/>
        <v>1</v>
      </c>
      <c r="G94" s="15">
        <f t="shared" si="3"/>
        <v>342</v>
      </c>
    </row>
    <row r="95" spans="1:7" s="50" customFormat="1" ht="17.25" customHeight="1" x14ac:dyDescent="0.25">
      <c r="A95" s="1">
        <v>1</v>
      </c>
      <c r="B95" s="46" t="s">
        <v>10</v>
      </c>
      <c r="C95" s="47"/>
      <c r="D95" s="48">
        <f>SUM(D86:D94)</f>
        <v>872</v>
      </c>
      <c r="E95" s="49">
        <f>G95/D95</f>
        <v>7.3084862385321099</v>
      </c>
      <c r="F95" s="48">
        <f>SUM(F86:F94)</f>
        <v>20</v>
      </c>
      <c r="G95" s="48">
        <f>SUM(G86:G94)</f>
        <v>6373</v>
      </c>
    </row>
    <row r="96" spans="1:7" s="26" customFormat="1" ht="18" customHeight="1" x14ac:dyDescent="0.25">
      <c r="A96" s="1">
        <v>1</v>
      </c>
      <c r="B96" s="42" t="s">
        <v>89</v>
      </c>
      <c r="C96" s="30"/>
      <c r="D96" s="15"/>
      <c r="E96" s="45"/>
      <c r="F96" s="19"/>
      <c r="G96" s="15"/>
    </row>
    <row r="97" spans="1:7" s="26" customFormat="1" ht="18" customHeight="1" x14ac:dyDescent="0.25">
      <c r="A97" s="1">
        <v>1</v>
      </c>
      <c r="B97" s="51" t="s">
        <v>140</v>
      </c>
      <c r="C97" s="30">
        <v>240</v>
      </c>
      <c r="D97" s="15">
        <v>862</v>
      </c>
      <c r="E97" s="45">
        <v>8</v>
      </c>
      <c r="F97" s="19">
        <f>ROUND(G97/C97,0)</f>
        <v>29</v>
      </c>
      <c r="G97" s="15">
        <f>ROUND(D97*E97,0)</f>
        <v>6896</v>
      </c>
    </row>
    <row r="98" spans="1:7" s="26" customFormat="1" ht="18" customHeight="1" x14ac:dyDescent="0.25">
      <c r="A98" s="1">
        <v>1</v>
      </c>
      <c r="B98" s="51" t="s">
        <v>13</v>
      </c>
      <c r="C98" s="30">
        <v>240</v>
      </c>
      <c r="D98" s="15">
        <v>0</v>
      </c>
      <c r="E98" s="45">
        <v>3</v>
      </c>
      <c r="F98" s="19">
        <f>ROUND(G98/C98,0)</f>
        <v>0</v>
      </c>
      <c r="G98" s="15">
        <f>ROUND(D98*E98,0)</f>
        <v>0</v>
      </c>
    </row>
    <row r="99" spans="1:7" s="26" customFormat="1" ht="18" customHeight="1" x14ac:dyDescent="0.25">
      <c r="A99" s="1">
        <v>1</v>
      </c>
      <c r="B99" s="52" t="s">
        <v>141</v>
      </c>
      <c r="C99" s="53"/>
      <c r="D99" s="54">
        <f>D97+D98</f>
        <v>862</v>
      </c>
      <c r="E99" s="55">
        <f>G99/D99</f>
        <v>8</v>
      </c>
      <c r="F99" s="54">
        <f>F97+F98</f>
        <v>29</v>
      </c>
      <c r="G99" s="54">
        <f>G97+G98</f>
        <v>6896</v>
      </c>
    </row>
    <row r="100" spans="1:7" ht="21" customHeight="1" x14ac:dyDescent="0.25">
      <c r="A100" s="1">
        <v>1</v>
      </c>
      <c r="B100" s="56" t="s">
        <v>117</v>
      </c>
      <c r="C100" s="57"/>
      <c r="D100" s="23">
        <f>D95+D99</f>
        <v>1734</v>
      </c>
      <c r="E100" s="24">
        <f>G100/D100</f>
        <v>7.6522491349480966</v>
      </c>
      <c r="F100" s="23">
        <f>F95+F99</f>
        <v>49</v>
      </c>
      <c r="G100" s="23">
        <f>G95+G99</f>
        <v>13269</v>
      </c>
    </row>
    <row r="101" spans="1:7" ht="31.5" customHeight="1" x14ac:dyDescent="0.25">
      <c r="A101" s="1">
        <v>1</v>
      </c>
      <c r="B101" s="58" t="s">
        <v>180</v>
      </c>
      <c r="C101" s="57"/>
      <c r="D101" s="59">
        <f>4015-735</f>
        <v>3280</v>
      </c>
      <c r="E101" s="24"/>
      <c r="F101" s="23"/>
      <c r="G101" s="23"/>
    </row>
    <row r="102" spans="1:7" ht="30" customHeight="1" x14ac:dyDescent="0.25">
      <c r="A102" s="1">
        <v>1</v>
      </c>
      <c r="B102" s="58" t="s">
        <v>181</v>
      </c>
      <c r="C102" s="57"/>
      <c r="D102" s="59">
        <f>9517-317</f>
        <v>9200</v>
      </c>
      <c r="E102" s="24"/>
      <c r="F102" s="23"/>
      <c r="G102" s="23"/>
    </row>
    <row r="103" spans="1:7" ht="21" customHeight="1" thickBot="1" x14ac:dyDescent="0.3">
      <c r="A103" s="1">
        <v>1</v>
      </c>
      <c r="B103" s="60" t="s">
        <v>150</v>
      </c>
      <c r="C103" s="22"/>
      <c r="D103" s="59">
        <v>24500</v>
      </c>
      <c r="E103" s="61"/>
      <c r="F103" s="62"/>
      <c r="G103" s="62"/>
    </row>
    <row r="104" spans="1:7" s="66" customFormat="1" ht="19.5" customHeight="1" thickBot="1" x14ac:dyDescent="0.3">
      <c r="A104" s="1">
        <v>1</v>
      </c>
      <c r="B104" s="63" t="s">
        <v>11</v>
      </c>
      <c r="C104" s="64"/>
      <c r="D104" s="65"/>
      <c r="E104" s="65"/>
      <c r="F104" s="65"/>
      <c r="G104" s="65"/>
    </row>
    <row r="105" spans="1:7" x14ac:dyDescent="0.25">
      <c r="A105" s="1">
        <v>1</v>
      </c>
      <c r="B105" s="67"/>
      <c r="C105" s="68"/>
      <c r="D105" s="15"/>
      <c r="E105" s="15"/>
      <c r="F105" s="15"/>
      <c r="G105" s="15"/>
    </row>
    <row r="106" spans="1:7" ht="21" customHeight="1" x14ac:dyDescent="0.25">
      <c r="A106" s="1">
        <v>1</v>
      </c>
      <c r="B106" s="69" t="s">
        <v>92</v>
      </c>
      <c r="C106" s="17"/>
      <c r="D106" s="15"/>
      <c r="E106" s="15"/>
      <c r="F106" s="15"/>
      <c r="G106" s="15"/>
    </row>
    <row r="107" spans="1:7" ht="18" customHeight="1" x14ac:dyDescent="0.25">
      <c r="A107" s="1">
        <v>1</v>
      </c>
      <c r="B107" s="13" t="s">
        <v>5</v>
      </c>
      <c r="C107" s="17"/>
      <c r="D107" s="15"/>
      <c r="E107" s="15"/>
      <c r="F107" s="15"/>
      <c r="G107" s="15"/>
    </row>
    <row r="108" spans="1:7" ht="18.75" customHeight="1" x14ac:dyDescent="0.25">
      <c r="A108" s="1">
        <v>1</v>
      </c>
      <c r="B108" s="16" t="s">
        <v>25</v>
      </c>
      <c r="C108" s="17">
        <v>340</v>
      </c>
      <c r="D108" s="15">
        <v>2372</v>
      </c>
      <c r="E108" s="44">
        <v>7.5</v>
      </c>
      <c r="F108" s="19">
        <f t="shared" ref="F108:F115" si="4">ROUND(G108/C108,0)</f>
        <v>52</v>
      </c>
      <c r="G108" s="15">
        <f t="shared" ref="G108:G115" si="5">ROUND(D108*E108,0)</f>
        <v>17790</v>
      </c>
    </row>
    <row r="109" spans="1:7" ht="28.5" customHeight="1" x14ac:dyDescent="0.25">
      <c r="A109" s="1">
        <v>1</v>
      </c>
      <c r="B109" s="70" t="s">
        <v>116</v>
      </c>
      <c r="C109" s="17">
        <v>340</v>
      </c>
      <c r="D109" s="15">
        <v>2086</v>
      </c>
      <c r="E109" s="44">
        <v>7.7</v>
      </c>
      <c r="F109" s="19">
        <f t="shared" si="4"/>
        <v>47</v>
      </c>
      <c r="G109" s="15">
        <f t="shared" si="5"/>
        <v>16062</v>
      </c>
    </row>
    <row r="110" spans="1:7" ht="17.25" customHeight="1" x14ac:dyDescent="0.25">
      <c r="A110" s="1">
        <v>1</v>
      </c>
      <c r="B110" s="16" t="s">
        <v>13</v>
      </c>
      <c r="C110" s="17">
        <v>340</v>
      </c>
      <c r="D110" s="15">
        <v>1797</v>
      </c>
      <c r="E110" s="18">
        <v>10</v>
      </c>
      <c r="F110" s="19">
        <f t="shared" si="4"/>
        <v>53</v>
      </c>
      <c r="G110" s="15">
        <f t="shared" si="5"/>
        <v>17970</v>
      </c>
    </row>
    <row r="111" spans="1:7" x14ac:dyDescent="0.25">
      <c r="A111" s="1">
        <v>1</v>
      </c>
      <c r="B111" s="16" t="s">
        <v>66</v>
      </c>
      <c r="C111" s="17">
        <v>340</v>
      </c>
      <c r="D111" s="15">
        <v>3692</v>
      </c>
      <c r="E111" s="18">
        <v>11</v>
      </c>
      <c r="F111" s="19">
        <f t="shared" si="4"/>
        <v>119</v>
      </c>
      <c r="G111" s="15">
        <f t="shared" si="5"/>
        <v>40612</v>
      </c>
    </row>
    <row r="112" spans="1:7" ht="18" customHeight="1" x14ac:dyDescent="0.25">
      <c r="A112" s="1">
        <v>1</v>
      </c>
      <c r="B112" s="16" t="s">
        <v>77</v>
      </c>
      <c r="C112" s="17">
        <v>340</v>
      </c>
      <c r="D112" s="15">
        <v>2519</v>
      </c>
      <c r="E112" s="18">
        <v>10.5</v>
      </c>
      <c r="F112" s="19">
        <f t="shared" si="4"/>
        <v>78</v>
      </c>
      <c r="G112" s="15">
        <f t="shared" si="5"/>
        <v>26450</v>
      </c>
    </row>
    <row r="113" spans="1:7" x14ac:dyDescent="0.25">
      <c r="A113" s="1">
        <v>1</v>
      </c>
      <c r="B113" s="16" t="s">
        <v>67</v>
      </c>
      <c r="C113" s="17">
        <v>340</v>
      </c>
      <c r="D113" s="15">
        <v>2827</v>
      </c>
      <c r="E113" s="18">
        <v>10</v>
      </c>
      <c r="F113" s="19">
        <f t="shared" si="4"/>
        <v>83</v>
      </c>
      <c r="G113" s="15">
        <f t="shared" si="5"/>
        <v>28270</v>
      </c>
    </row>
    <row r="114" spans="1:7" x14ac:dyDescent="0.25">
      <c r="A114" s="1">
        <v>1</v>
      </c>
      <c r="B114" s="16" t="s">
        <v>78</v>
      </c>
      <c r="C114" s="17">
        <v>340</v>
      </c>
      <c r="D114" s="15">
        <v>542</v>
      </c>
      <c r="E114" s="18">
        <v>17.5</v>
      </c>
      <c r="F114" s="19">
        <f t="shared" si="4"/>
        <v>28</v>
      </c>
      <c r="G114" s="15">
        <f t="shared" si="5"/>
        <v>9485</v>
      </c>
    </row>
    <row r="115" spans="1:7" x14ac:dyDescent="0.25">
      <c r="A115" s="1">
        <v>1</v>
      </c>
      <c r="B115" s="16" t="s">
        <v>72</v>
      </c>
      <c r="C115" s="17">
        <v>340</v>
      </c>
      <c r="D115" s="15">
        <v>1696</v>
      </c>
      <c r="E115" s="18">
        <v>12</v>
      </c>
      <c r="F115" s="19">
        <f t="shared" si="4"/>
        <v>60</v>
      </c>
      <c r="G115" s="15">
        <f t="shared" si="5"/>
        <v>20352</v>
      </c>
    </row>
    <row r="116" spans="1:7" s="26" customFormat="1" ht="16.5" customHeight="1" x14ac:dyDescent="0.25">
      <c r="A116" s="1">
        <v>1</v>
      </c>
      <c r="B116" s="21" t="s">
        <v>6</v>
      </c>
      <c r="C116" s="17"/>
      <c r="D116" s="23">
        <f>SUM(D108:D115)</f>
        <v>17531</v>
      </c>
      <c r="E116" s="24">
        <f>G116/D116</f>
        <v>10.095887285380183</v>
      </c>
      <c r="F116" s="25">
        <f>SUM(F108:F115)</f>
        <v>520</v>
      </c>
      <c r="G116" s="23">
        <f>SUM(G108:G115)</f>
        <v>176991</v>
      </c>
    </row>
    <row r="117" spans="1:7" s="26" customFormat="1" ht="18.75" customHeight="1" x14ac:dyDescent="0.25">
      <c r="A117" s="1">
        <v>1</v>
      </c>
      <c r="B117" s="27" t="s">
        <v>161</v>
      </c>
      <c r="C117" s="28"/>
      <c r="D117" s="19"/>
      <c r="E117" s="19"/>
      <c r="F117" s="19"/>
      <c r="G117" s="15"/>
    </row>
    <row r="118" spans="1:7" s="26" customFormat="1" ht="18.75" customHeight="1" x14ac:dyDescent="0.25">
      <c r="A118" s="1">
        <v>1</v>
      </c>
      <c r="B118" s="29" t="s">
        <v>122</v>
      </c>
      <c r="C118" s="28"/>
      <c r="D118" s="19">
        <f>D119+D120+D127+D135+D136+D137+D138+D139</f>
        <v>12330</v>
      </c>
      <c r="E118" s="19"/>
      <c r="F118" s="19"/>
      <c r="G118" s="15"/>
    </row>
    <row r="119" spans="1:7" s="26" customFormat="1" x14ac:dyDescent="0.25">
      <c r="A119" s="1">
        <v>1</v>
      </c>
      <c r="B119" s="29" t="s">
        <v>155</v>
      </c>
      <c r="C119" s="28"/>
      <c r="D119" s="19"/>
      <c r="E119" s="19"/>
      <c r="F119" s="19"/>
      <c r="G119" s="15"/>
    </row>
    <row r="120" spans="1:7" s="26" customFormat="1" ht="30" x14ac:dyDescent="0.25">
      <c r="A120" s="1">
        <v>1</v>
      </c>
      <c r="B120" s="29" t="s">
        <v>156</v>
      </c>
      <c r="C120" s="30"/>
      <c r="D120" s="31">
        <f>D121+D122+D123+D125</f>
        <v>0</v>
      </c>
      <c r="E120" s="19"/>
      <c r="F120" s="19"/>
      <c r="G120" s="15"/>
    </row>
    <row r="121" spans="1:7" s="26" customFormat="1" ht="30" x14ac:dyDescent="0.25">
      <c r="A121" s="1">
        <v>1</v>
      </c>
      <c r="B121" s="29" t="s">
        <v>157</v>
      </c>
      <c r="C121" s="30"/>
      <c r="D121" s="31"/>
      <c r="E121" s="19"/>
      <c r="F121" s="19"/>
      <c r="G121" s="15"/>
    </row>
    <row r="122" spans="1:7" s="26" customFormat="1" ht="30" x14ac:dyDescent="0.25">
      <c r="A122" s="1">
        <v>1</v>
      </c>
      <c r="B122" s="29" t="s">
        <v>158</v>
      </c>
      <c r="C122" s="30"/>
      <c r="D122" s="31"/>
      <c r="E122" s="19"/>
      <c r="F122" s="19"/>
      <c r="G122" s="15"/>
    </row>
    <row r="123" spans="1:7" s="26" customFormat="1" ht="45" x14ac:dyDescent="0.25">
      <c r="A123" s="1">
        <v>1</v>
      </c>
      <c r="B123" s="29" t="s">
        <v>216</v>
      </c>
      <c r="C123" s="30"/>
      <c r="D123" s="31"/>
      <c r="E123" s="19"/>
      <c r="F123" s="19"/>
      <c r="G123" s="15"/>
    </row>
    <row r="124" spans="1:7" s="26" customFormat="1" x14ac:dyDescent="0.25">
      <c r="A124" s="1">
        <v>1</v>
      </c>
      <c r="B124" s="32" t="s">
        <v>217</v>
      </c>
      <c r="C124" s="30"/>
      <c r="D124" s="31"/>
      <c r="E124" s="19"/>
      <c r="F124" s="19"/>
      <c r="G124" s="15"/>
    </row>
    <row r="125" spans="1:7" s="26" customFormat="1" ht="30" x14ac:dyDescent="0.25">
      <c r="A125" s="1">
        <v>1</v>
      </c>
      <c r="B125" s="29" t="s">
        <v>218</v>
      </c>
      <c r="C125" s="30"/>
      <c r="D125" s="31"/>
      <c r="E125" s="19"/>
      <c r="F125" s="19"/>
      <c r="G125" s="15"/>
    </row>
    <row r="126" spans="1:7" s="26" customFormat="1" x14ac:dyDescent="0.25">
      <c r="A126" s="1">
        <v>1</v>
      </c>
      <c r="B126" s="32" t="s">
        <v>217</v>
      </c>
      <c r="C126" s="30"/>
      <c r="D126" s="31"/>
      <c r="E126" s="19"/>
      <c r="F126" s="19"/>
      <c r="G126" s="15"/>
    </row>
    <row r="127" spans="1:7" s="26" customFormat="1" ht="34.5" customHeight="1" x14ac:dyDescent="0.25">
      <c r="A127" s="1">
        <v>1</v>
      </c>
      <c r="B127" s="29" t="s">
        <v>186</v>
      </c>
      <c r="C127" s="30"/>
      <c r="D127" s="31">
        <f>D128+D129+D130+D131</f>
        <v>0</v>
      </c>
      <c r="E127" s="19"/>
      <c r="F127" s="19"/>
      <c r="G127" s="15"/>
    </row>
    <row r="128" spans="1:7" s="26" customFormat="1" ht="30" x14ac:dyDescent="0.25">
      <c r="A128" s="1">
        <v>1</v>
      </c>
      <c r="B128" s="29" t="s">
        <v>187</v>
      </c>
      <c r="C128" s="30"/>
      <c r="D128" s="31"/>
      <c r="E128" s="19"/>
      <c r="F128" s="19"/>
      <c r="G128" s="15"/>
    </row>
    <row r="129" spans="1:7" s="26" customFormat="1" ht="60" x14ac:dyDescent="0.25">
      <c r="A129" s="1">
        <v>1</v>
      </c>
      <c r="B129" s="29" t="s">
        <v>219</v>
      </c>
      <c r="C129" s="30"/>
      <c r="D129" s="31"/>
      <c r="E129" s="19"/>
      <c r="F129" s="19"/>
      <c r="G129" s="15"/>
    </row>
    <row r="130" spans="1:7" s="26" customFormat="1" x14ac:dyDescent="0.25">
      <c r="A130" s="1">
        <v>1</v>
      </c>
      <c r="B130" s="32" t="s">
        <v>217</v>
      </c>
      <c r="C130" s="30"/>
      <c r="D130" s="31"/>
      <c r="E130" s="19"/>
      <c r="F130" s="19"/>
      <c r="G130" s="15"/>
    </row>
    <row r="131" spans="1:7" s="26" customFormat="1" ht="45" x14ac:dyDescent="0.25">
      <c r="A131" s="1">
        <v>1</v>
      </c>
      <c r="B131" s="29" t="s">
        <v>220</v>
      </c>
      <c r="C131" s="30"/>
      <c r="D131" s="31"/>
      <c r="E131" s="19"/>
      <c r="F131" s="19"/>
      <c r="G131" s="15"/>
    </row>
    <row r="132" spans="1:7" s="26" customFormat="1" x14ac:dyDescent="0.25">
      <c r="A132" s="1">
        <v>1</v>
      </c>
      <c r="B132" s="32" t="s">
        <v>217</v>
      </c>
      <c r="C132" s="30"/>
      <c r="D132" s="31"/>
      <c r="E132" s="19"/>
      <c r="F132" s="19"/>
      <c r="G132" s="15"/>
    </row>
    <row r="133" spans="1:7" s="26" customFormat="1" ht="30" x14ac:dyDescent="0.25">
      <c r="A133" s="1">
        <v>1</v>
      </c>
      <c r="B133" s="29" t="s">
        <v>188</v>
      </c>
      <c r="C133" s="30"/>
      <c r="D133" s="31"/>
      <c r="E133" s="19"/>
      <c r="F133" s="19"/>
      <c r="G133" s="15"/>
    </row>
    <row r="134" spans="1:7" s="26" customFormat="1" x14ac:dyDescent="0.25">
      <c r="A134" s="1">
        <v>1</v>
      </c>
      <c r="B134" s="32" t="s">
        <v>217</v>
      </c>
      <c r="C134" s="30"/>
      <c r="D134" s="31"/>
      <c r="E134" s="19"/>
      <c r="F134" s="19"/>
      <c r="G134" s="15"/>
    </row>
    <row r="135" spans="1:7" s="26" customFormat="1" ht="45" x14ac:dyDescent="0.25">
      <c r="A135" s="1">
        <v>1</v>
      </c>
      <c r="B135" s="29" t="s">
        <v>189</v>
      </c>
      <c r="C135" s="30"/>
      <c r="D135" s="31">
        <v>330</v>
      </c>
      <c r="E135" s="19"/>
      <c r="F135" s="19"/>
      <c r="G135" s="15"/>
    </row>
    <row r="136" spans="1:7" s="26" customFormat="1" ht="30" x14ac:dyDescent="0.25">
      <c r="A136" s="1">
        <v>1</v>
      </c>
      <c r="B136" s="29" t="s">
        <v>190</v>
      </c>
      <c r="C136" s="30"/>
      <c r="D136" s="19"/>
      <c r="E136" s="19"/>
      <c r="F136" s="19"/>
      <c r="G136" s="15"/>
    </row>
    <row r="137" spans="1:7" s="26" customFormat="1" ht="30" x14ac:dyDescent="0.25">
      <c r="A137" s="1">
        <v>1</v>
      </c>
      <c r="B137" s="29" t="s">
        <v>191</v>
      </c>
      <c r="C137" s="30"/>
      <c r="D137" s="19"/>
      <c r="E137" s="19"/>
      <c r="F137" s="19"/>
      <c r="G137" s="15"/>
    </row>
    <row r="138" spans="1:7" s="26" customFormat="1" x14ac:dyDescent="0.25">
      <c r="A138" s="1">
        <v>1</v>
      </c>
      <c r="B138" s="29" t="s">
        <v>192</v>
      </c>
      <c r="C138" s="30"/>
      <c r="D138" s="19">
        <v>12000</v>
      </c>
      <c r="E138" s="19"/>
      <c r="F138" s="19"/>
      <c r="G138" s="15"/>
    </row>
    <row r="139" spans="1:7" s="26" customFormat="1" x14ac:dyDescent="0.25">
      <c r="A139" s="1">
        <v>1</v>
      </c>
      <c r="B139" s="29" t="s">
        <v>224</v>
      </c>
      <c r="C139" s="28"/>
      <c r="D139" s="19"/>
      <c r="E139" s="19"/>
      <c r="F139" s="19"/>
      <c r="G139" s="15"/>
    </row>
    <row r="140" spans="1:7" s="26" customFormat="1" x14ac:dyDescent="0.25">
      <c r="A140" s="1">
        <v>1</v>
      </c>
      <c r="B140" s="33" t="s">
        <v>230</v>
      </c>
      <c r="C140" s="28"/>
      <c r="D140" s="19"/>
      <c r="E140" s="19"/>
      <c r="F140" s="19"/>
      <c r="G140" s="15"/>
    </row>
    <row r="141" spans="1:7" s="26" customFormat="1" x14ac:dyDescent="0.25">
      <c r="A141" s="1">
        <v>1</v>
      </c>
      <c r="B141" s="34" t="s">
        <v>120</v>
      </c>
      <c r="C141" s="28"/>
      <c r="D141" s="19">
        <v>700</v>
      </c>
      <c r="E141" s="19"/>
      <c r="F141" s="19"/>
      <c r="G141" s="15"/>
    </row>
    <row r="142" spans="1:7" s="26" customFormat="1" x14ac:dyDescent="0.25">
      <c r="A142" s="1">
        <v>1</v>
      </c>
      <c r="B142" s="33" t="s">
        <v>154</v>
      </c>
      <c r="C142" s="28"/>
      <c r="D142" s="19"/>
      <c r="E142" s="19"/>
      <c r="F142" s="19"/>
      <c r="G142" s="15"/>
    </row>
    <row r="143" spans="1:7" s="26" customFormat="1" ht="30" x14ac:dyDescent="0.25">
      <c r="A143" s="1">
        <v>1</v>
      </c>
      <c r="B143" s="34" t="s">
        <v>121</v>
      </c>
      <c r="C143" s="28"/>
      <c r="D143" s="19">
        <v>52000</v>
      </c>
      <c r="E143" s="19"/>
      <c r="F143" s="19"/>
      <c r="G143" s="15"/>
    </row>
    <row r="144" spans="1:7" s="26" customFormat="1" ht="29.25" customHeight="1" x14ac:dyDescent="0.25">
      <c r="A144" s="1">
        <v>1</v>
      </c>
      <c r="B144" s="35" t="s">
        <v>166</v>
      </c>
      <c r="C144" s="22"/>
      <c r="D144" s="15">
        <v>30000</v>
      </c>
      <c r="E144" s="19"/>
      <c r="F144" s="19"/>
      <c r="G144" s="15"/>
    </row>
    <row r="145" spans="1:7" s="26" customFormat="1" x14ac:dyDescent="0.25">
      <c r="A145" s="1">
        <v>1</v>
      </c>
      <c r="B145" s="36" t="s">
        <v>222</v>
      </c>
      <c r="C145" s="22"/>
      <c r="D145" s="15">
        <v>22000</v>
      </c>
      <c r="E145" s="19"/>
      <c r="F145" s="19"/>
      <c r="G145" s="15"/>
    </row>
    <row r="146" spans="1:7" s="26" customFormat="1" x14ac:dyDescent="0.25">
      <c r="A146" s="1">
        <v>1</v>
      </c>
      <c r="B146" s="71" t="s">
        <v>160</v>
      </c>
      <c r="C146" s="22"/>
      <c r="D146" s="25">
        <f>D118+ROUND(D141*3.2,0)+D143</f>
        <v>66570</v>
      </c>
      <c r="E146" s="19"/>
      <c r="F146" s="19"/>
      <c r="G146" s="15"/>
    </row>
    <row r="147" spans="1:7" s="26" customFormat="1" x14ac:dyDescent="0.25">
      <c r="A147" s="1">
        <v>1</v>
      </c>
      <c r="B147" s="72" t="s">
        <v>123</v>
      </c>
      <c r="C147" s="22"/>
      <c r="D147" s="15"/>
      <c r="E147" s="19"/>
      <c r="F147" s="19"/>
      <c r="G147" s="15"/>
    </row>
    <row r="148" spans="1:7" s="26" customFormat="1" x14ac:dyDescent="0.25">
      <c r="A148" s="1">
        <v>1</v>
      </c>
      <c r="B148" s="73" t="s">
        <v>21</v>
      </c>
      <c r="C148" s="22"/>
      <c r="D148" s="15">
        <v>5000</v>
      </c>
      <c r="E148" s="19"/>
      <c r="F148" s="19"/>
      <c r="G148" s="15"/>
    </row>
    <row r="149" spans="1:7" s="26" customFormat="1" ht="30.75" customHeight="1" x14ac:dyDescent="0.25">
      <c r="A149" s="1">
        <v>1</v>
      </c>
      <c r="B149" s="70" t="s">
        <v>34</v>
      </c>
      <c r="C149" s="22"/>
      <c r="D149" s="15">
        <v>300</v>
      </c>
      <c r="E149" s="19"/>
      <c r="F149" s="19"/>
      <c r="G149" s="15"/>
    </row>
    <row r="150" spans="1:7" s="26" customFormat="1" x14ac:dyDescent="0.25">
      <c r="A150" s="1">
        <v>1</v>
      </c>
      <c r="B150" s="73" t="s">
        <v>37</v>
      </c>
      <c r="C150" s="22"/>
      <c r="D150" s="15">
        <v>1150</v>
      </c>
      <c r="E150" s="19"/>
      <c r="F150" s="19"/>
      <c r="G150" s="15"/>
    </row>
    <row r="151" spans="1:7" s="26" customFormat="1" x14ac:dyDescent="0.25">
      <c r="A151" s="1">
        <v>1</v>
      </c>
      <c r="B151" s="73" t="s">
        <v>79</v>
      </c>
      <c r="C151" s="22"/>
      <c r="D151" s="15">
        <v>200</v>
      </c>
      <c r="E151" s="19"/>
      <c r="F151" s="19"/>
      <c r="G151" s="15"/>
    </row>
    <row r="152" spans="1:7" s="26" customFormat="1" x14ac:dyDescent="0.25">
      <c r="A152" s="1">
        <v>1</v>
      </c>
      <c r="B152" s="74" t="s">
        <v>8</v>
      </c>
      <c r="C152" s="22"/>
      <c r="D152" s="23"/>
      <c r="E152" s="19"/>
      <c r="F152" s="19"/>
      <c r="G152" s="15"/>
    </row>
    <row r="153" spans="1:7" s="26" customFormat="1" ht="15.75" x14ac:dyDescent="0.25">
      <c r="A153" s="1">
        <v>1</v>
      </c>
      <c r="B153" s="42" t="s">
        <v>139</v>
      </c>
      <c r="C153" s="22"/>
      <c r="D153" s="23"/>
      <c r="E153" s="19"/>
      <c r="F153" s="19"/>
      <c r="G153" s="15"/>
    </row>
    <row r="154" spans="1:7" s="26" customFormat="1" x14ac:dyDescent="0.25">
      <c r="A154" s="1">
        <v>1</v>
      </c>
      <c r="B154" s="43" t="s">
        <v>67</v>
      </c>
      <c r="C154" s="30">
        <v>340</v>
      </c>
      <c r="D154" s="15">
        <v>200</v>
      </c>
      <c r="E154" s="44">
        <v>8.5</v>
      </c>
      <c r="F154" s="19">
        <f>ROUND(G154/C154,0)</f>
        <v>5</v>
      </c>
      <c r="G154" s="15">
        <f>ROUND(D154*E154,0)</f>
        <v>1700</v>
      </c>
    </row>
    <row r="155" spans="1:7" s="26" customFormat="1" x14ac:dyDescent="0.25">
      <c r="A155" s="1">
        <v>1</v>
      </c>
      <c r="B155" s="52" t="s">
        <v>10</v>
      </c>
      <c r="C155" s="22"/>
      <c r="D155" s="54">
        <f t="shared" ref="D155:G156" si="6">D154</f>
        <v>200</v>
      </c>
      <c r="E155" s="75">
        <f t="shared" si="6"/>
        <v>8.5</v>
      </c>
      <c r="F155" s="76">
        <f t="shared" si="6"/>
        <v>5</v>
      </c>
      <c r="G155" s="54">
        <f t="shared" si="6"/>
        <v>1700</v>
      </c>
    </row>
    <row r="156" spans="1:7" s="26" customFormat="1" ht="18" customHeight="1" thickBot="1" x14ac:dyDescent="0.3">
      <c r="A156" s="1">
        <v>1</v>
      </c>
      <c r="B156" s="56" t="s">
        <v>117</v>
      </c>
      <c r="C156" s="22"/>
      <c r="D156" s="23">
        <f t="shared" si="6"/>
        <v>200</v>
      </c>
      <c r="E156" s="77">
        <f t="shared" si="6"/>
        <v>8.5</v>
      </c>
      <c r="F156" s="23">
        <f t="shared" si="6"/>
        <v>5</v>
      </c>
      <c r="G156" s="23">
        <f t="shared" si="6"/>
        <v>1700</v>
      </c>
    </row>
    <row r="157" spans="1:7" s="66" customFormat="1" ht="15.75" thickBot="1" x14ac:dyDescent="0.3">
      <c r="A157" s="1">
        <v>1</v>
      </c>
      <c r="B157" s="63" t="s">
        <v>11</v>
      </c>
      <c r="C157" s="64"/>
      <c r="D157" s="78"/>
      <c r="E157" s="78"/>
      <c r="F157" s="78"/>
      <c r="G157" s="78"/>
    </row>
    <row r="158" spans="1:7" x14ac:dyDescent="0.25">
      <c r="A158" s="1">
        <v>1</v>
      </c>
      <c r="B158" s="79"/>
      <c r="C158" s="68"/>
      <c r="D158" s="15"/>
      <c r="E158" s="15"/>
      <c r="F158" s="15"/>
      <c r="G158" s="15"/>
    </row>
    <row r="159" spans="1:7" ht="24" customHeight="1" x14ac:dyDescent="0.25">
      <c r="A159" s="1">
        <v>1</v>
      </c>
      <c r="B159" s="69" t="s">
        <v>94</v>
      </c>
      <c r="C159" s="22"/>
      <c r="D159" s="15"/>
      <c r="E159" s="15"/>
      <c r="F159" s="15"/>
      <c r="G159" s="15"/>
    </row>
    <row r="160" spans="1:7" ht="18.75" customHeight="1" x14ac:dyDescent="0.25">
      <c r="A160" s="1">
        <v>1</v>
      </c>
      <c r="B160" s="13" t="s">
        <v>5</v>
      </c>
      <c r="C160" s="22"/>
      <c r="D160" s="15"/>
      <c r="E160" s="15"/>
      <c r="F160" s="15"/>
      <c r="G160" s="15"/>
    </row>
    <row r="161" spans="1:8" ht="29.25" customHeight="1" x14ac:dyDescent="0.25">
      <c r="A161" s="1">
        <v>1</v>
      </c>
      <c r="B161" s="80" t="s">
        <v>109</v>
      </c>
      <c r="C161" s="17">
        <v>300</v>
      </c>
      <c r="D161" s="15">
        <v>1414</v>
      </c>
      <c r="E161" s="18">
        <v>13.7</v>
      </c>
      <c r="F161" s="19">
        <f t="shared" ref="F161:F166" si="7">ROUND(G161/C161,0)</f>
        <v>65</v>
      </c>
      <c r="G161" s="15">
        <f t="shared" ref="G161:G166" si="8">ROUND(D161*E161,0)</f>
        <v>19372</v>
      </c>
    </row>
    <row r="162" spans="1:8" x14ac:dyDescent="0.25">
      <c r="A162" s="1">
        <v>1</v>
      </c>
      <c r="B162" s="80" t="s">
        <v>110</v>
      </c>
      <c r="C162" s="17">
        <v>300</v>
      </c>
      <c r="D162" s="15">
        <v>170</v>
      </c>
      <c r="E162" s="18">
        <v>14</v>
      </c>
      <c r="F162" s="19">
        <f t="shared" si="7"/>
        <v>8</v>
      </c>
      <c r="G162" s="15">
        <f t="shared" si="8"/>
        <v>2380</v>
      </c>
    </row>
    <row r="163" spans="1:8" ht="15.75" customHeight="1" x14ac:dyDescent="0.25">
      <c r="A163" s="1">
        <v>1</v>
      </c>
      <c r="B163" s="80" t="s">
        <v>31</v>
      </c>
      <c r="C163" s="17">
        <v>300</v>
      </c>
      <c r="D163" s="15">
        <v>2382</v>
      </c>
      <c r="E163" s="18">
        <v>5.7</v>
      </c>
      <c r="F163" s="19">
        <f t="shared" si="7"/>
        <v>45</v>
      </c>
      <c r="G163" s="15">
        <f t="shared" si="8"/>
        <v>13577</v>
      </c>
    </row>
    <row r="164" spans="1:8" x14ac:dyDescent="0.25">
      <c r="A164" s="1">
        <v>1</v>
      </c>
      <c r="B164" s="80" t="s">
        <v>26</v>
      </c>
      <c r="C164" s="17">
        <v>340</v>
      </c>
      <c r="D164" s="15">
        <v>1800</v>
      </c>
      <c r="E164" s="18">
        <v>7.7</v>
      </c>
      <c r="F164" s="19">
        <f t="shared" si="7"/>
        <v>41</v>
      </c>
      <c r="G164" s="15">
        <f t="shared" si="8"/>
        <v>13860</v>
      </c>
    </row>
    <row r="165" spans="1:8" x14ac:dyDescent="0.25">
      <c r="A165" s="1">
        <v>1</v>
      </c>
      <c r="B165" s="80" t="s">
        <v>111</v>
      </c>
      <c r="C165" s="17">
        <v>330</v>
      </c>
      <c r="D165" s="15">
        <v>783</v>
      </c>
      <c r="E165" s="18">
        <v>10</v>
      </c>
      <c r="F165" s="19">
        <f t="shared" si="7"/>
        <v>24</v>
      </c>
      <c r="G165" s="15">
        <f>ROUND(D165*E165,0)</f>
        <v>7830</v>
      </c>
      <c r="H165" s="350"/>
    </row>
    <row r="166" spans="1:8" x14ac:dyDescent="0.25">
      <c r="A166" s="1">
        <v>1</v>
      </c>
      <c r="B166" s="80" t="s">
        <v>208</v>
      </c>
      <c r="C166" s="17">
        <v>330</v>
      </c>
      <c r="D166" s="15">
        <v>324</v>
      </c>
      <c r="E166" s="18">
        <v>7.5</v>
      </c>
      <c r="F166" s="19">
        <f t="shared" si="7"/>
        <v>7</v>
      </c>
      <c r="G166" s="15">
        <f t="shared" si="8"/>
        <v>2430</v>
      </c>
    </row>
    <row r="167" spans="1:8" s="26" customFormat="1" ht="17.25" customHeight="1" x14ac:dyDescent="0.25">
      <c r="A167" s="1">
        <v>1</v>
      </c>
      <c r="B167" s="21" t="s">
        <v>6</v>
      </c>
      <c r="C167" s="81"/>
      <c r="D167" s="23">
        <f>SUM(D161:D166)</f>
        <v>6873</v>
      </c>
      <c r="E167" s="24">
        <f>G167/D167</f>
        <v>8.6496435326640473</v>
      </c>
      <c r="F167" s="25">
        <f>SUM(F161:F166)</f>
        <v>190</v>
      </c>
      <c r="G167" s="23">
        <f>SUM(G161:G166)</f>
        <v>59449</v>
      </c>
    </row>
    <row r="168" spans="1:8" s="26" customFormat="1" ht="17.25" customHeight="1" x14ac:dyDescent="0.25">
      <c r="A168" s="1">
        <v>1</v>
      </c>
      <c r="B168" s="27" t="s">
        <v>161</v>
      </c>
      <c r="C168" s="28"/>
      <c r="D168" s="19"/>
      <c r="E168" s="19"/>
      <c r="F168" s="19"/>
      <c r="G168" s="15"/>
    </row>
    <row r="169" spans="1:8" s="26" customFormat="1" ht="18" customHeight="1" x14ac:dyDescent="0.25">
      <c r="A169" s="1">
        <v>1</v>
      </c>
      <c r="B169" s="29" t="s">
        <v>122</v>
      </c>
      <c r="C169" s="28"/>
      <c r="D169" s="19">
        <f>D170+D171+D178+D186+D187+D188+D189+D190</f>
        <v>34424</v>
      </c>
      <c r="E169" s="19"/>
      <c r="F169" s="19"/>
      <c r="G169" s="15"/>
    </row>
    <row r="170" spans="1:8" s="26" customFormat="1" ht="18.75" customHeight="1" x14ac:dyDescent="0.25">
      <c r="A170" s="1">
        <v>1</v>
      </c>
      <c r="B170" s="29" t="s">
        <v>155</v>
      </c>
      <c r="C170" s="28"/>
      <c r="D170" s="19"/>
      <c r="E170" s="19"/>
      <c r="F170" s="19"/>
      <c r="G170" s="15"/>
    </row>
    <row r="171" spans="1:8" s="26" customFormat="1" ht="30" x14ac:dyDescent="0.25">
      <c r="A171" s="1">
        <v>1</v>
      </c>
      <c r="B171" s="29" t="s">
        <v>156</v>
      </c>
      <c r="C171" s="30"/>
      <c r="D171" s="31">
        <f>D172+D173+D174+D176</f>
        <v>0</v>
      </c>
      <c r="E171" s="19"/>
      <c r="F171" s="19"/>
      <c r="G171" s="15"/>
    </row>
    <row r="172" spans="1:8" s="26" customFormat="1" ht="30" x14ac:dyDescent="0.25">
      <c r="A172" s="1">
        <v>1</v>
      </c>
      <c r="B172" s="29" t="s">
        <v>157</v>
      </c>
      <c r="C172" s="30"/>
      <c r="D172" s="31"/>
      <c r="E172" s="19"/>
      <c r="F172" s="19"/>
      <c r="G172" s="15"/>
    </row>
    <row r="173" spans="1:8" s="26" customFormat="1" ht="30" x14ac:dyDescent="0.25">
      <c r="A173" s="1">
        <v>1</v>
      </c>
      <c r="B173" s="29" t="s">
        <v>158</v>
      </c>
      <c r="C173" s="30"/>
      <c r="D173" s="31"/>
      <c r="E173" s="19"/>
      <c r="F173" s="19"/>
      <c r="G173" s="15"/>
    </row>
    <row r="174" spans="1:8" s="26" customFormat="1" ht="45" x14ac:dyDescent="0.25">
      <c r="A174" s="1">
        <v>1</v>
      </c>
      <c r="B174" s="29" t="s">
        <v>216</v>
      </c>
      <c r="C174" s="30"/>
      <c r="D174" s="31"/>
      <c r="E174" s="19"/>
      <c r="F174" s="19"/>
      <c r="G174" s="15"/>
    </row>
    <row r="175" spans="1:8" s="26" customFormat="1" x14ac:dyDescent="0.25">
      <c r="A175" s="1">
        <v>1</v>
      </c>
      <c r="B175" s="32" t="s">
        <v>217</v>
      </c>
      <c r="C175" s="30"/>
      <c r="D175" s="31"/>
      <c r="E175" s="19"/>
      <c r="F175" s="19"/>
      <c r="G175" s="15"/>
    </row>
    <row r="176" spans="1:8" s="26" customFormat="1" ht="29.25" customHeight="1" x14ac:dyDescent="0.25">
      <c r="A176" s="1">
        <v>1</v>
      </c>
      <c r="B176" s="29" t="s">
        <v>218</v>
      </c>
      <c r="C176" s="30"/>
      <c r="D176" s="31"/>
      <c r="E176" s="19"/>
      <c r="F176" s="19"/>
      <c r="G176" s="15"/>
    </row>
    <row r="177" spans="1:7" s="26" customFormat="1" x14ac:dyDescent="0.25">
      <c r="A177" s="1">
        <v>1</v>
      </c>
      <c r="B177" s="32" t="s">
        <v>217</v>
      </c>
      <c r="C177" s="30"/>
      <c r="D177" s="31"/>
      <c r="E177" s="19"/>
      <c r="F177" s="19"/>
      <c r="G177" s="15"/>
    </row>
    <row r="178" spans="1:7" s="26" customFormat="1" ht="45" x14ac:dyDescent="0.25">
      <c r="A178" s="1">
        <v>1</v>
      </c>
      <c r="B178" s="29" t="s">
        <v>186</v>
      </c>
      <c r="C178" s="30"/>
      <c r="D178" s="31">
        <f>D179+D180+D182+D184</f>
        <v>0</v>
      </c>
      <c r="E178" s="19"/>
      <c r="F178" s="19"/>
      <c r="G178" s="15"/>
    </row>
    <row r="179" spans="1:7" s="26" customFormat="1" ht="30" x14ac:dyDescent="0.25">
      <c r="A179" s="1">
        <v>1</v>
      </c>
      <c r="B179" s="29" t="s">
        <v>187</v>
      </c>
      <c r="C179" s="30"/>
      <c r="D179" s="31"/>
      <c r="E179" s="19"/>
      <c r="F179" s="19"/>
      <c r="G179" s="15"/>
    </row>
    <row r="180" spans="1:7" s="26" customFormat="1" ht="60" x14ac:dyDescent="0.25">
      <c r="A180" s="1">
        <v>1</v>
      </c>
      <c r="B180" s="29" t="s">
        <v>219</v>
      </c>
      <c r="C180" s="30"/>
      <c r="D180" s="31"/>
      <c r="E180" s="19"/>
      <c r="F180" s="19"/>
      <c r="G180" s="15"/>
    </row>
    <row r="181" spans="1:7" s="26" customFormat="1" x14ac:dyDescent="0.25">
      <c r="A181" s="1">
        <v>1</v>
      </c>
      <c r="B181" s="32" t="s">
        <v>217</v>
      </c>
      <c r="C181" s="30"/>
      <c r="D181" s="31"/>
      <c r="E181" s="19"/>
      <c r="F181" s="19"/>
      <c r="G181" s="15"/>
    </row>
    <row r="182" spans="1:7" s="26" customFormat="1" ht="45" x14ac:dyDescent="0.25">
      <c r="A182" s="1">
        <v>1</v>
      </c>
      <c r="B182" s="29" t="s">
        <v>220</v>
      </c>
      <c r="C182" s="30"/>
      <c r="D182" s="31"/>
      <c r="E182" s="19"/>
      <c r="F182" s="19"/>
      <c r="G182" s="15"/>
    </row>
    <row r="183" spans="1:7" s="26" customFormat="1" x14ac:dyDescent="0.25">
      <c r="A183" s="1">
        <v>1</v>
      </c>
      <c r="B183" s="32" t="s">
        <v>217</v>
      </c>
      <c r="C183" s="30"/>
      <c r="D183" s="31"/>
      <c r="E183" s="19"/>
      <c r="F183" s="19"/>
      <c r="G183" s="15"/>
    </row>
    <row r="184" spans="1:7" s="26" customFormat="1" ht="30" x14ac:dyDescent="0.25">
      <c r="A184" s="1">
        <v>1</v>
      </c>
      <c r="B184" s="29" t="s">
        <v>188</v>
      </c>
      <c r="C184" s="30"/>
      <c r="D184" s="31"/>
      <c r="E184" s="19"/>
      <c r="F184" s="19"/>
      <c r="G184" s="15"/>
    </row>
    <row r="185" spans="1:7" s="26" customFormat="1" x14ac:dyDescent="0.25">
      <c r="A185" s="1">
        <v>1</v>
      </c>
      <c r="B185" s="32" t="s">
        <v>217</v>
      </c>
      <c r="C185" s="30"/>
      <c r="D185" s="31"/>
      <c r="E185" s="19"/>
      <c r="F185" s="19"/>
      <c r="G185" s="15"/>
    </row>
    <row r="186" spans="1:7" s="26" customFormat="1" ht="45" x14ac:dyDescent="0.25">
      <c r="A186" s="1">
        <v>1</v>
      </c>
      <c r="B186" s="29" t="s">
        <v>189</v>
      </c>
      <c r="C186" s="30"/>
      <c r="D186" s="31">
        <v>7200</v>
      </c>
      <c r="E186" s="19"/>
      <c r="F186" s="19"/>
      <c r="G186" s="15"/>
    </row>
    <row r="187" spans="1:7" s="26" customFormat="1" ht="30" x14ac:dyDescent="0.25">
      <c r="A187" s="1">
        <v>1</v>
      </c>
      <c r="B187" s="29" t="s">
        <v>190</v>
      </c>
      <c r="C187" s="30"/>
      <c r="D187" s="31"/>
      <c r="E187" s="19"/>
      <c r="F187" s="19"/>
      <c r="G187" s="15"/>
    </row>
    <row r="188" spans="1:7" s="26" customFormat="1" ht="30" x14ac:dyDescent="0.25">
      <c r="A188" s="1">
        <v>1</v>
      </c>
      <c r="B188" s="29" t="s">
        <v>191</v>
      </c>
      <c r="C188" s="30"/>
      <c r="D188" s="31"/>
      <c r="E188" s="19"/>
      <c r="F188" s="19"/>
      <c r="G188" s="15"/>
    </row>
    <row r="189" spans="1:7" s="26" customFormat="1" x14ac:dyDescent="0.25">
      <c r="A189" s="1">
        <v>1</v>
      </c>
      <c r="B189" s="29" t="s">
        <v>192</v>
      </c>
      <c r="C189" s="30"/>
      <c r="D189" s="19">
        <f>23224+4000</f>
        <v>27224</v>
      </c>
      <c r="E189" s="19"/>
      <c r="F189" s="19"/>
      <c r="G189" s="15"/>
    </row>
    <row r="190" spans="1:7" s="26" customFormat="1" x14ac:dyDescent="0.25">
      <c r="A190" s="1">
        <v>1</v>
      </c>
      <c r="B190" s="29" t="s">
        <v>224</v>
      </c>
      <c r="C190" s="30"/>
      <c r="D190" s="19"/>
      <c r="E190" s="19"/>
      <c r="F190" s="19"/>
      <c r="G190" s="15"/>
    </row>
    <row r="191" spans="1:7" s="26" customFormat="1" x14ac:dyDescent="0.25">
      <c r="A191" s="1">
        <v>1</v>
      </c>
      <c r="B191" s="33" t="s">
        <v>230</v>
      </c>
      <c r="C191" s="30"/>
      <c r="D191" s="19"/>
      <c r="E191" s="19"/>
      <c r="F191" s="19"/>
      <c r="G191" s="15"/>
    </row>
    <row r="192" spans="1:7" s="26" customFormat="1" x14ac:dyDescent="0.25">
      <c r="A192" s="1">
        <v>1</v>
      </c>
      <c r="B192" s="34" t="s">
        <v>120</v>
      </c>
      <c r="C192" s="28"/>
      <c r="D192" s="19">
        <f>11220-1213</f>
        <v>10007</v>
      </c>
      <c r="E192" s="19"/>
      <c r="F192" s="19"/>
      <c r="G192" s="15"/>
    </row>
    <row r="193" spans="1:7" s="26" customFormat="1" x14ac:dyDescent="0.25">
      <c r="A193" s="1">
        <v>1</v>
      </c>
      <c r="B193" s="33" t="s">
        <v>154</v>
      </c>
      <c r="C193" s="28"/>
      <c r="D193" s="19"/>
      <c r="E193" s="19"/>
      <c r="F193" s="19"/>
      <c r="G193" s="15"/>
    </row>
    <row r="194" spans="1:7" s="26" customFormat="1" ht="30" x14ac:dyDescent="0.25">
      <c r="A194" s="1">
        <v>1</v>
      </c>
      <c r="B194" s="34" t="s">
        <v>121</v>
      </c>
      <c r="C194" s="28"/>
      <c r="D194" s="19">
        <v>500</v>
      </c>
      <c r="E194" s="19"/>
      <c r="F194" s="19"/>
      <c r="G194" s="15"/>
    </row>
    <row r="195" spans="1:7" s="26" customFormat="1" ht="30" x14ac:dyDescent="0.25">
      <c r="A195" s="1">
        <v>1</v>
      </c>
      <c r="B195" s="35" t="s">
        <v>166</v>
      </c>
      <c r="C195" s="28"/>
      <c r="D195" s="19"/>
      <c r="E195" s="19"/>
      <c r="F195" s="19"/>
      <c r="G195" s="15"/>
    </row>
    <row r="196" spans="1:7" s="26" customFormat="1" x14ac:dyDescent="0.25">
      <c r="A196" s="1">
        <v>1</v>
      </c>
      <c r="B196" s="36" t="s">
        <v>222</v>
      </c>
      <c r="C196" s="28"/>
      <c r="D196" s="19"/>
      <c r="E196" s="19"/>
      <c r="F196" s="19"/>
      <c r="G196" s="15"/>
    </row>
    <row r="197" spans="1:7" s="26" customFormat="1" ht="30" x14ac:dyDescent="0.25">
      <c r="A197" s="1">
        <v>1</v>
      </c>
      <c r="B197" s="29" t="s">
        <v>175</v>
      </c>
      <c r="C197" s="28"/>
      <c r="D197" s="19">
        <v>500</v>
      </c>
      <c r="E197" s="19"/>
      <c r="F197" s="19"/>
      <c r="G197" s="15"/>
    </row>
    <row r="198" spans="1:7" s="26" customFormat="1" x14ac:dyDescent="0.25">
      <c r="A198" s="1">
        <v>1</v>
      </c>
      <c r="B198" s="37" t="s">
        <v>160</v>
      </c>
      <c r="C198" s="28"/>
      <c r="D198" s="25">
        <f>D169+ROUND(D192*3.2,0)+D194</f>
        <v>66946</v>
      </c>
      <c r="E198" s="19"/>
      <c r="F198" s="19"/>
      <c r="G198" s="15"/>
    </row>
    <row r="199" spans="1:7" s="26" customFormat="1" ht="17.25" customHeight="1" x14ac:dyDescent="0.25">
      <c r="A199" s="1">
        <v>1</v>
      </c>
      <c r="B199" s="82" t="s">
        <v>123</v>
      </c>
      <c r="C199" s="22"/>
      <c r="D199" s="23"/>
      <c r="E199" s="19"/>
      <c r="F199" s="19"/>
      <c r="G199" s="15"/>
    </row>
    <row r="200" spans="1:7" s="26" customFormat="1" ht="30" x14ac:dyDescent="0.25">
      <c r="A200" s="1">
        <v>1</v>
      </c>
      <c r="B200" s="80" t="s">
        <v>62</v>
      </c>
      <c r="C200" s="22"/>
      <c r="D200" s="15">
        <f>5389+400</f>
        <v>5789</v>
      </c>
      <c r="E200" s="19"/>
      <c r="F200" s="19"/>
      <c r="G200" s="15"/>
    </row>
    <row r="201" spans="1:7" s="26" customFormat="1" ht="30" x14ac:dyDescent="0.25">
      <c r="A201" s="1">
        <v>1</v>
      </c>
      <c r="B201" s="39" t="s">
        <v>63</v>
      </c>
      <c r="C201" s="22"/>
      <c r="D201" s="15">
        <f>5425+250</f>
        <v>5675</v>
      </c>
      <c r="E201" s="19"/>
      <c r="F201" s="19"/>
      <c r="G201" s="15"/>
    </row>
    <row r="202" spans="1:7" s="26" customFormat="1" ht="30" x14ac:dyDescent="0.25">
      <c r="A202" s="1">
        <v>1</v>
      </c>
      <c r="B202" s="70" t="s">
        <v>231</v>
      </c>
      <c r="C202" s="22"/>
      <c r="D202" s="15"/>
      <c r="E202" s="19"/>
      <c r="F202" s="19"/>
      <c r="G202" s="15"/>
    </row>
    <row r="203" spans="1:7" s="26" customFormat="1" ht="21" customHeight="1" x14ac:dyDescent="0.25">
      <c r="A203" s="1">
        <v>1</v>
      </c>
      <c r="B203" s="70" t="s">
        <v>35</v>
      </c>
      <c r="C203" s="22"/>
      <c r="D203" s="15">
        <v>1740</v>
      </c>
      <c r="E203" s="19"/>
      <c r="F203" s="19"/>
      <c r="G203" s="15"/>
    </row>
    <row r="204" spans="1:7" s="26" customFormat="1" ht="21" customHeight="1" x14ac:dyDescent="0.25">
      <c r="A204" s="1">
        <v>1</v>
      </c>
      <c r="B204" s="70" t="s">
        <v>19</v>
      </c>
      <c r="C204" s="22"/>
      <c r="D204" s="15">
        <f>1914+200</f>
        <v>2114</v>
      </c>
      <c r="E204" s="19"/>
      <c r="F204" s="19"/>
      <c r="G204" s="15"/>
    </row>
    <row r="205" spans="1:7" s="26" customFormat="1" ht="21" customHeight="1" x14ac:dyDescent="0.25">
      <c r="A205" s="1">
        <v>1</v>
      </c>
      <c r="B205" s="39" t="s">
        <v>59</v>
      </c>
      <c r="C205" s="22"/>
      <c r="D205" s="15">
        <v>2020</v>
      </c>
      <c r="E205" s="19"/>
      <c r="F205" s="19"/>
      <c r="G205" s="15"/>
    </row>
    <row r="206" spans="1:7" s="26" customFormat="1" ht="21" customHeight="1" x14ac:dyDescent="0.25">
      <c r="A206" s="1">
        <v>1</v>
      </c>
      <c r="B206" s="70" t="s">
        <v>21</v>
      </c>
      <c r="C206" s="22"/>
      <c r="D206" s="15">
        <v>2500</v>
      </c>
      <c r="E206" s="19"/>
      <c r="F206" s="19"/>
      <c r="G206" s="15"/>
    </row>
    <row r="207" spans="1:7" s="26" customFormat="1" ht="21" customHeight="1" x14ac:dyDescent="0.25">
      <c r="A207" s="1">
        <v>1</v>
      </c>
      <c r="B207" s="70" t="s">
        <v>170</v>
      </c>
      <c r="C207" s="22"/>
      <c r="D207" s="15">
        <v>50</v>
      </c>
      <c r="E207" s="19"/>
      <c r="F207" s="19"/>
      <c r="G207" s="15"/>
    </row>
    <row r="208" spans="1:7" s="26" customFormat="1" ht="21" customHeight="1" x14ac:dyDescent="0.25">
      <c r="A208" s="1">
        <v>1</v>
      </c>
      <c r="B208" s="39" t="s">
        <v>39</v>
      </c>
      <c r="C208" s="22"/>
      <c r="D208" s="15">
        <f>19848-5000</f>
        <v>14848</v>
      </c>
      <c r="E208" s="19"/>
      <c r="F208" s="19"/>
      <c r="G208" s="15"/>
    </row>
    <row r="209" spans="1:7" s="26" customFormat="1" ht="21" customHeight="1" x14ac:dyDescent="0.25">
      <c r="A209" s="1">
        <v>1</v>
      </c>
      <c r="B209" s="39" t="s">
        <v>173</v>
      </c>
      <c r="C209" s="22"/>
      <c r="D209" s="15">
        <v>1220</v>
      </c>
      <c r="E209" s="19"/>
      <c r="F209" s="19"/>
      <c r="G209" s="15"/>
    </row>
    <row r="210" spans="1:7" s="26" customFormat="1" ht="21" customHeight="1" x14ac:dyDescent="0.25">
      <c r="A210" s="1">
        <v>1</v>
      </c>
      <c r="B210" s="39" t="s">
        <v>53</v>
      </c>
      <c r="C210" s="22"/>
      <c r="D210" s="15">
        <f>1105-605</f>
        <v>500</v>
      </c>
      <c r="E210" s="19"/>
      <c r="F210" s="19"/>
      <c r="G210" s="15"/>
    </row>
    <row r="211" spans="1:7" s="26" customFormat="1" ht="21" customHeight="1" x14ac:dyDescent="0.25">
      <c r="A211" s="1">
        <v>1</v>
      </c>
      <c r="B211" s="39" t="s">
        <v>60</v>
      </c>
      <c r="C211" s="22"/>
      <c r="D211" s="15">
        <v>720</v>
      </c>
      <c r="E211" s="19"/>
      <c r="F211" s="19"/>
      <c r="G211" s="15"/>
    </row>
    <row r="212" spans="1:7" s="26" customFormat="1" ht="33.75" customHeight="1" x14ac:dyDescent="0.25">
      <c r="A212" s="1">
        <v>1</v>
      </c>
      <c r="B212" s="39" t="s">
        <v>174</v>
      </c>
      <c r="C212" s="22"/>
      <c r="D212" s="15">
        <v>48</v>
      </c>
      <c r="E212" s="19"/>
      <c r="F212" s="19"/>
      <c r="G212" s="15"/>
    </row>
    <row r="213" spans="1:7" s="26" customFormat="1" ht="21" customHeight="1" x14ac:dyDescent="0.25">
      <c r="A213" s="1">
        <v>1</v>
      </c>
      <c r="B213" s="70" t="s">
        <v>135</v>
      </c>
      <c r="C213" s="22"/>
      <c r="D213" s="15">
        <v>2206</v>
      </c>
      <c r="E213" s="19"/>
      <c r="F213" s="19"/>
      <c r="G213" s="15"/>
    </row>
    <row r="214" spans="1:7" s="26" customFormat="1" ht="34.5" customHeight="1" x14ac:dyDescent="0.25">
      <c r="A214" s="1">
        <v>1</v>
      </c>
      <c r="B214" s="70" t="s">
        <v>152</v>
      </c>
      <c r="C214" s="22"/>
      <c r="D214" s="15">
        <f>1572-700</f>
        <v>872</v>
      </c>
      <c r="E214" s="19"/>
      <c r="F214" s="19"/>
      <c r="G214" s="15"/>
    </row>
    <row r="215" spans="1:7" s="26" customFormat="1" ht="21" customHeight="1" x14ac:dyDescent="0.25">
      <c r="A215" s="1">
        <v>1</v>
      </c>
      <c r="B215" s="70" t="s">
        <v>20</v>
      </c>
      <c r="C215" s="22"/>
      <c r="D215" s="15">
        <f>3200+1150</f>
        <v>4350</v>
      </c>
      <c r="E215" s="19"/>
      <c r="F215" s="19"/>
      <c r="G215" s="15"/>
    </row>
    <row r="216" spans="1:7" s="26" customFormat="1" ht="21" customHeight="1" x14ac:dyDescent="0.25">
      <c r="A216" s="1">
        <v>1</v>
      </c>
      <c r="B216" s="70" t="s">
        <v>167</v>
      </c>
      <c r="C216" s="22"/>
      <c r="D216" s="15">
        <f>10900+1500</f>
        <v>12400</v>
      </c>
      <c r="E216" s="19"/>
      <c r="F216" s="19"/>
      <c r="G216" s="15"/>
    </row>
    <row r="217" spans="1:7" s="26" customFormat="1" ht="21" customHeight="1" x14ac:dyDescent="0.25">
      <c r="A217" s="1">
        <v>1</v>
      </c>
      <c r="B217" s="39" t="s">
        <v>18</v>
      </c>
      <c r="C217" s="22"/>
      <c r="D217" s="15">
        <v>280</v>
      </c>
      <c r="E217" s="19"/>
      <c r="F217" s="19"/>
      <c r="G217" s="15"/>
    </row>
    <row r="218" spans="1:7" s="26" customFormat="1" ht="21" customHeight="1" x14ac:dyDescent="0.25">
      <c r="A218" s="1">
        <v>1</v>
      </c>
      <c r="B218" s="70" t="s">
        <v>55</v>
      </c>
      <c r="C218" s="22"/>
      <c r="D218" s="15">
        <v>3000</v>
      </c>
      <c r="E218" s="19"/>
      <c r="F218" s="19"/>
      <c r="G218" s="15"/>
    </row>
    <row r="219" spans="1:7" s="26" customFormat="1" ht="21" customHeight="1" x14ac:dyDescent="0.25">
      <c r="A219" s="1">
        <v>1</v>
      </c>
      <c r="B219" s="70" t="s">
        <v>169</v>
      </c>
      <c r="C219" s="22"/>
      <c r="D219" s="15">
        <v>900</v>
      </c>
      <c r="E219" s="19"/>
      <c r="F219" s="19"/>
      <c r="G219" s="15"/>
    </row>
    <row r="220" spans="1:7" s="26" customFormat="1" ht="20.25" customHeight="1" x14ac:dyDescent="0.25">
      <c r="A220" s="1">
        <v>1</v>
      </c>
      <c r="B220" s="41" t="s">
        <v>8</v>
      </c>
      <c r="C220" s="22"/>
      <c r="D220" s="15"/>
      <c r="E220" s="19"/>
      <c r="F220" s="19"/>
      <c r="G220" s="15"/>
    </row>
    <row r="221" spans="1:7" s="26" customFormat="1" ht="18" customHeight="1" x14ac:dyDescent="0.25">
      <c r="A221" s="1">
        <v>1</v>
      </c>
      <c r="B221" s="42" t="s">
        <v>139</v>
      </c>
      <c r="C221" s="22"/>
      <c r="D221" s="15"/>
      <c r="E221" s="19"/>
      <c r="F221" s="19"/>
      <c r="G221" s="15"/>
    </row>
    <row r="222" spans="1:7" ht="21" customHeight="1" x14ac:dyDescent="0.25">
      <c r="A222" s="1">
        <v>1</v>
      </c>
      <c r="B222" s="80" t="s">
        <v>151</v>
      </c>
      <c r="C222" s="17">
        <v>300</v>
      </c>
      <c r="D222" s="15">
        <v>800</v>
      </c>
      <c r="E222" s="18">
        <v>18</v>
      </c>
      <c r="F222" s="19">
        <f>ROUND(G222/C222,0)</f>
        <v>48</v>
      </c>
      <c r="G222" s="15">
        <f>ROUND(D222*E222,0)</f>
        <v>14400</v>
      </c>
    </row>
    <row r="223" spans="1:7" s="26" customFormat="1" ht="16.5" customHeight="1" x14ac:dyDescent="0.25">
      <c r="A223" s="1">
        <v>1</v>
      </c>
      <c r="B223" s="83" t="s">
        <v>10</v>
      </c>
      <c r="C223" s="22"/>
      <c r="D223" s="23">
        <f>D222</f>
        <v>800</v>
      </c>
      <c r="E223" s="84">
        <f>G223/D223</f>
        <v>18</v>
      </c>
      <c r="F223" s="23">
        <f>F222</f>
        <v>48</v>
      </c>
      <c r="G223" s="23">
        <f>G222</f>
        <v>14400</v>
      </c>
    </row>
    <row r="224" spans="1:7" s="26" customFormat="1" ht="20.25" customHeight="1" x14ac:dyDescent="0.25">
      <c r="A224" s="1">
        <v>1</v>
      </c>
      <c r="B224" s="42" t="s">
        <v>23</v>
      </c>
      <c r="C224" s="17"/>
      <c r="D224" s="15"/>
      <c r="E224" s="18"/>
      <c r="F224" s="19"/>
      <c r="G224" s="15"/>
    </row>
    <row r="225" spans="1:7" s="26" customFormat="1" ht="18.75" customHeight="1" x14ac:dyDescent="0.25">
      <c r="A225" s="1">
        <v>1</v>
      </c>
      <c r="B225" s="51" t="s">
        <v>140</v>
      </c>
      <c r="C225" s="17">
        <v>240</v>
      </c>
      <c r="D225" s="15">
        <v>737</v>
      </c>
      <c r="E225" s="18">
        <v>8</v>
      </c>
      <c r="F225" s="19">
        <f>ROUND(G225/C225,0)</f>
        <v>25</v>
      </c>
      <c r="G225" s="15">
        <f>ROUND(D225*E225,0)</f>
        <v>5896</v>
      </c>
    </row>
    <row r="226" spans="1:7" s="26" customFormat="1" ht="18.75" customHeight="1" x14ac:dyDescent="0.25">
      <c r="A226" s="1">
        <v>1</v>
      </c>
      <c r="B226" s="51" t="s">
        <v>13</v>
      </c>
      <c r="C226" s="17">
        <v>240</v>
      </c>
      <c r="D226" s="15">
        <v>60</v>
      </c>
      <c r="E226" s="18">
        <v>3</v>
      </c>
      <c r="F226" s="19">
        <f>ROUND(G226/C226,0)</f>
        <v>1</v>
      </c>
      <c r="G226" s="15">
        <f>ROUND(D226*E226,0)</f>
        <v>180</v>
      </c>
    </row>
    <row r="227" spans="1:7" s="26" customFormat="1" ht="18.75" customHeight="1" x14ac:dyDescent="0.25">
      <c r="A227" s="1">
        <v>1</v>
      </c>
      <c r="B227" s="52" t="s">
        <v>141</v>
      </c>
      <c r="C227" s="85"/>
      <c r="D227" s="54">
        <f>D225+D226</f>
        <v>797</v>
      </c>
      <c r="E227" s="86">
        <f>G227/D227</f>
        <v>7.6235884567126728</v>
      </c>
      <c r="F227" s="54">
        <f>F225+F226</f>
        <v>26</v>
      </c>
      <c r="G227" s="54">
        <f>G225+G226</f>
        <v>6076</v>
      </c>
    </row>
    <row r="228" spans="1:7" s="26" customFormat="1" ht="24.75" customHeight="1" thickBot="1" x14ac:dyDescent="0.3">
      <c r="A228" s="1">
        <v>1</v>
      </c>
      <c r="B228" s="56" t="s">
        <v>117</v>
      </c>
      <c r="C228" s="57"/>
      <c r="D228" s="23">
        <f>D223+D227</f>
        <v>1597</v>
      </c>
      <c r="E228" s="87">
        <f>G228/D228</f>
        <v>12.821540388227927</v>
      </c>
      <c r="F228" s="23">
        <f>F223+F227</f>
        <v>74</v>
      </c>
      <c r="G228" s="23">
        <f>G223+G227</f>
        <v>20476</v>
      </c>
    </row>
    <row r="229" spans="1:7" s="66" customFormat="1" ht="16.5" customHeight="1" thickBot="1" x14ac:dyDescent="0.3">
      <c r="A229" s="1">
        <v>1</v>
      </c>
      <c r="B229" s="63" t="s">
        <v>11</v>
      </c>
      <c r="C229" s="64"/>
      <c r="D229" s="65"/>
      <c r="E229" s="65"/>
      <c r="F229" s="65"/>
      <c r="G229" s="65"/>
    </row>
    <row r="230" spans="1:7" ht="16.5" customHeight="1" x14ac:dyDescent="0.25">
      <c r="A230" s="1">
        <v>1</v>
      </c>
      <c r="B230" s="79"/>
      <c r="C230" s="68"/>
      <c r="D230" s="15"/>
      <c r="E230" s="15"/>
      <c r="F230" s="15"/>
      <c r="G230" s="15"/>
    </row>
    <row r="231" spans="1:7" ht="24" customHeight="1" x14ac:dyDescent="0.25">
      <c r="A231" s="1">
        <v>1</v>
      </c>
      <c r="B231" s="69" t="s">
        <v>133</v>
      </c>
      <c r="C231" s="17"/>
      <c r="D231" s="15"/>
      <c r="E231" s="15"/>
      <c r="F231" s="15"/>
      <c r="G231" s="15"/>
    </row>
    <row r="232" spans="1:7" ht="24.75" customHeight="1" x14ac:dyDescent="0.25">
      <c r="A232" s="1">
        <v>1</v>
      </c>
      <c r="B232" s="13" t="s">
        <v>5</v>
      </c>
      <c r="C232" s="17"/>
      <c r="D232" s="15"/>
      <c r="E232" s="15"/>
      <c r="F232" s="15"/>
      <c r="G232" s="15"/>
    </row>
    <row r="233" spans="1:7" ht="21" customHeight="1" x14ac:dyDescent="0.25">
      <c r="A233" s="1">
        <v>1</v>
      </c>
      <c r="B233" s="16" t="s">
        <v>68</v>
      </c>
      <c r="C233" s="17">
        <v>320</v>
      </c>
      <c r="D233" s="15">
        <v>1736</v>
      </c>
      <c r="E233" s="18">
        <v>7</v>
      </c>
      <c r="F233" s="19">
        <f t="shared" ref="F233:F246" si="9">ROUND(G233/C233,0)</f>
        <v>38</v>
      </c>
      <c r="G233" s="15">
        <f t="shared" ref="G233:G241" si="10">ROUND(D233*E233,0)</f>
        <v>12152</v>
      </c>
    </row>
    <row r="234" spans="1:7" ht="18" customHeight="1" x14ac:dyDescent="0.25">
      <c r="A234" s="1">
        <v>1</v>
      </c>
      <c r="B234" s="16" t="s">
        <v>80</v>
      </c>
      <c r="C234" s="17">
        <v>320</v>
      </c>
      <c r="D234" s="15">
        <v>253.4</v>
      </c>
      <c r="E234" s="18">
        <v>9</v>
      </c>
      <c r="F234" s="19">
        <f t="shared" si="9"/>
        <v>7</v>
      </c>
      <c r="G234" s="15">
        <f t="shared" si="10"/>
        <v>2281</v>
      </c>
    </row>
    <row r="235" spans="1:7" ht="18" customHeight="1" x14ac:dyDescent="0.25">
      <c r="A235" s="1">
        <v>1</v>
      </c>
      <c r="B235" s="16" t="s">
        <v>14</v>
      </c>
      <c r="C235" s="17">
        <v>320</v>
      </c>
      <c r="D235" s="15">
        <v>1077.8</v>
      </c>
      <c r="E235" s="18">
        <v>7</v>
      </c>
      <c r="F235" s="19">
        <f t="shared" si="9"/>
        <v>24</v>
      </c>
      <c r="G235" s="15">
        <f t="shared" si="10"/>
        <v>7545</v>
      </c>
    </row>
    <row r="236" spans="1:7" ht="18.75" customHeight="1" x14ac:dyDescent="0.25">
      <c r="A236" s="1">
        <v>1</v>
      </c>
      <c r="B236" s="16" t="s">
        <v>42</v>
      </c>
      <c r="C236" s="17">
        <v>320</v>
      </c>
      <c r="D236" s="15">
        <v>460</v>
      </c>
      <c r="E236" s="18">
        <v>14</v>
      </c>
      <c r="F236" s="19">
        <f t="shared" si="9"/>
        <v>20</v>
      </c>
      <c r="G236" s="15">
        <f t="shared" si="10"/>
        <v>6440</v>
      </c>
    </row>
    <row r="237" spans="1:7" ht="15.75" customHeight="1" x14ac:dyDescent="0.25">
      <c r="A237" s="1">
        <v>1</v>
      </c>
      <c r="B237" s="16" t="s">
        <v>41</v>
      </c>
      <c r="C237" s="17">
        <v>320</v>
      </c>
      <c r="D237" s="15">
        <v>296</v>
      </c>
      <c r="E237" s="18">
        <v>10</v>
      </c>
      <c r="F237" s="19">
        <f t="shared" si="9"/>
        <v>9</v>
      </c>
      <c r="G237" s="15">
        <f t="shared" si="10"/>
        <v>2960</v>
      </c>
    </row>
    <row r="238" spans="1:7" ht="18.75" customHeight="1" x14ac:dyDescent="0.25">
      <c r="A238" s="1">
        <v>1</v>
      </c>
      <c r="B238" s="16" t="s">
        <v>81</v>
      </c>
      <c r="C238" s="17">
        <v>320</v>
      </c>
      <c r="D238" s="15">
        <v>383.2</v>
      </c>
      <c r="E238" s="18">
        <v>13</v>
      </c>
      <c r="F238" s="19">
        <f t="shared" si="9"/>
        <v>16</v>
      </c>
      <c r="G238" s="15">
        <f t="shared" si="10"/>
        <v>4982</v>
      </c>
    </row>
    <row r="239" spans="1:7" ht="18" customHeight="1" x14ac:dyDescent="0.25">
      <c r="A239" s="1">
        <v>1</v>
      </c>
      <c r="B239" s="16" t="s">
        <v>82</v>
      </c>
      <c r="C239" s="17">
        <v>320</v>
      </c>
      <c r="D239" s="15">
        <v>160</v>
      </c>
      <c r="E239" s="18">
        <v>14.5</v>
      </c>
      <c r="F239" s="19">
        <f t="shared" si="9"/>
        <v>7</v>
      </c>
      <c r="G239" s="15">
        <f t="shared" si="10"/>
        <v>2320</v>
      </c>
    </row>
    <row r="240" spans="1:7" ht="15.75" customHeight="1" x14ac:dyDescent="0.25">
      <c r="A240" s="1">
        <v>1</v>
      </c>
      <c r="B240" s="16" t="s">
        <v>83</v>
      </c>
      <c r="C240" s="17">
        <v>320</v>
      </c>
      <c r="D240" s="15">
        <v>100</v>
      </c>
      <c r="E240" s="18">
        <v>9</v>
      </c>
      <c r="F240" s="19">
        <f t="shared" si="9"/>
        <v>3</v>
      </c>
      <c r="G240" s="15">
        <f t="shared" si="10"/>
        <v>900</v>
      </c>
    </row>
    <row r="241" spans="1:7" ht="18" customHeight="1" x14ac:dyDescent="0.25">
      <c r="A241" s="1">
        <v>1</v>
      </c>
      <c r="B241" s="16" t="s">
        <v>84</v>
      </c>
      <c r="C241" s="17">
        <v>320</v>
      </c>
      <c r="D241" s="15">
        <v>165</v>
      </c>
      <c r="E241" s="18">
        <v>15.5</v>
      </c>
      <c r="F241" s="19">
        <f t="shared" si="9"/>
        <v>8</v>
      </c>
      <c r="G241" s="15">
        <f t="shared" si="10"/>
        <v>2558</v>
      </c>
    </row>
    <row r="242" spans="1:7" ht="15.75" customHeight="1" x14ac:dyDescent="0.25">
      <c r="A242" s="1">
        <v>1</v>
      </c>
      <c r="B242" s="16" t="s">
        <v>72</v>
      </c>
      <c r="C242" s="17">
        <v>320</v>
      </c>
      <c r="D242" s="15">
        <v>472</v>
      </c>
      <c r="E242" s="18">
        <v>13</v>
      </c>
      <c r="F242" s="19">
        <f t="shared" si="9"/>
        <v>19</v>
      </c>
      <c r="G242" s="15">
        <f>ROUND(D242*E242,0)</f>
        <v>6136</v>
      </c>
    </row>
    <row r="243" spans="1:7" ht="15.75" customHeight="1" x14ac:dyDescent="0.25">
      <c r="A243" s="1">
        <v>1</v>
      </c>
      <c r="B243" s="16" t="s">
        <v>67</v>
      </c>
      <c r="C243" s="17">
        <v>320</v>
      </c>
      <c r="D243" s="15">
        <v>754.8</v>
      </c>
      <c r="E243" s="18">
        <v>11</v>
      </c>
      <c r="F243" s="19">
        <f t="shared" si="9"/>
        <v>26</v>
      </c>
      <c r="G243" s="15">
        <f>ROUND(D243*E243,0)</f>
        <v>8303</v>
      </c>
    </row>
    <row r="244" spans="1:7" ht="18" customHeight="1" x14ac:dyDescent="0.25">
      <c r="A244" s="1">
        <v>1</v>
      </c>
      <c r="B244" s="16" t="s">
        <v>85</v>
      </c>
      <c r="C244" s="17">
        <v>320</v>
      </c>
      <c r="D244" s="15">
        <v>277.60000000000002</v>
      </c>
      <c r="E244" s="18">
        <v>23.5</v>
      </c>
      <c r="F244" s="19">
        <f t="shared" si="9"/>
        <v>20</v>
      </c>
      <c r="G244" s="15">
        <f>ROUND(D244*E244,0)</f>
        <v>6524</v>
      </c>
    </row>
    <row r="245" spans="1:7" ht="18" customHeight="1" x14ac:dyDescent="0.25">
      <c r="A245" s="1">
        <v>1</v>
      </c>
      <c r="B245" s="16" t="s">
        <v>223</v>
      </c>
      <c r="C245" s="17">
        <v>320</v>
      </c>
      <c r="D245" s="15">
        <v>976</v>
      </c>
      <c r="E245" s="88">
        <v>13.5</v>
      </c>
      <c r="F245" s="19">
        <f t="shared" si="9"/>
        <v>41</v>
      </c>
      <c r="G245" s="15">
        <f>ROUND(D245*E245,0)</f>
        <v>13176</v>
      </c>
    </row>
    <row r="246" spans="1:7" ht="15.75" customHeight="1" x14ac:dyDescent="0.25">
      <c r="A246" s="1">
        <v>1</v>
      </c>
      <c r="B246" s="16" t="s">
        <v>30</v>
      </c>
      <c r="C246" s="17">
        <v>310</v>
      </c>
      <c r="D246" s="15">
        <v>3744.4</v>
      </c>
      <c r="E246" s="88">
        <v>6</v>
      </c>
      <c r="F246" s="19">
        <f t="shared" si="9"/>
        <v>72</v>
      </c>
      <c r="G246" s="15">
        <f>ROUND(D246*E246,0)</f>
        <v>22466</v>
      </c>
    </row>
    <row r="247" spans="1:7" s="26" customFormat="1" ht="18" customHeight="1" x14ac:dyDescent="0.25">
      <c r="A247" s="1">
        <v>1</v>
      </c>
      <c r="B247" s="21" t="s">
        <v>6</v>
      </c>
      <c r="C247" s="17"/>
      <c r="D247" s="23">
        <f>SUM(D233:D246)</f>
        <v>10856.2</v>
      </c>
      <c r="E247" s="24">
        <f>G247/D247</f>
        <v>9.0955398758313208</v>
      </c>
      <c r="F247" s="23">
        <f>SUM(F233:F246)</f>
        <v>310</v>
      </c>
      <c r="G247" s="23">
        <f>SUM(G233:G246)</f>
        <v>98743</v>
      </c>
    </row>
    <row r="248" spans="1:7" s="26" customFormat="1" ht="17.25" customHeight="1" x14ac:dyDescent="0.25">
      <c r="A248" s="1">
        <v>1</v>
      </c>
      <c r="B248" s="27" t="s">
        <v>161</v>
      </c>
      <c r="C248" s="28"/>
      <c r="D248" s="19"/>
      <c r="E248" s="19"/>
      <c r="F248" s="19"/>
      <c r="G248" s="15"/>
    </row>
    <row r="249" spans="1:7" s="26" customFormat="1" ht="18.75" customHeight="1" x14ac:dyDescent="0.25">
      <c r="A249" s="1">
        <v>1</v>
      </c>
      <c r="B249" s="29" t="s">
        <v>122</v>
      </c>
      <c r="C249" s="28"/>
      <c r="D249" s="19">
        <f>D250+D251+D258+D266+D267+D268+D269+D270</f>
        <v>76630</v>
      </c>
      <c r="E249" s="19"/>
      <c r="F249" s="19"/>
      <c r="G249" s="15"/>
    </row>
    <row r="250" spans="1:7" s="26" customFormat="1" x14ac:dyDescent="0.25">
      <c r="A250" s="1">
        <v>1</v>
      </c>
      <c r="B250" s="29" t="s">
        <v>155</v>
      </c>
      <c r="C250" s="28"/>
      <c r="D250" s="19">
        <v>6630</v>
      </c>
      <c r="E250" s="19"/>
      <c r="F250" s="19"/>
      <c r="G250" s="15"/>
    </row>
    <row r="251" spans="1:7" s="26" customFormat="1" ht="30" x14ac:dyDescent="0.25">
      <c r="A251" s="1">
        <v>1</v>
      </c>
      <c r="B251" s="29" t="s">
        <v>156</v>
      </c>
      <c r="C251" s="30"/>
      <c r="D251" s="31">
        <f>D252+D253+D254+D256</f>
        <v>0</v>
      </c>
      <c r="E251" s="19"/>
      <c r="F251" s="19"/>
      <c r="G251" s="15"/>
    </row>
    <row r="252" spans="1:7" s="26" customFormat="1" ht="30" x14ac:dyDescent="0.25">
      <c r="A252" s="1">
        <v>1</v>
      </c>
      <c r="B252" s="29" t="s">
        <v>157</v>
      </c>
      <c r="C252" s="30"/>
      <c r="D252" s="31"/>
      <c r="E252" s="19"/>
      <c r="F252" s="19"/>
      <c r="G252" s="15"/>
    </row>
    <row r="253" spans="1:7" s="26" customFormat="1" ht="30" x14ac:dyDescent="0.25">
      <c r="A253" s="1">
        <v>1</v>
      </c>
      <c r="B253" s="29" t="s">
        <v>158</v>
      </c>
      <c r="C253" s="30"/>
      <c r="D253" s="31"/>
      <c r="E253" s="19"/>
      <c r="F253" s="19"/>
      <c r="G253" s="15"/>
    </row>
    <row r="254" spans="1:7" s="26" customFormat="1" ht="45" x14ac:dyDescent="0.25">
      <c r="A254" s="1">
        <v>1</v>
      </c>
      <c r="B254" s="29" t="s">
        <v>216</v>
      </c>
      <c r="C254" s="30"/>
      <c r="D254" s="31"/>
      <c r="E254" s="19"/>
      <c r="F254" s="19"/>
      <c r="G254" s="15"/>
    </row>
    <row r="255" spans="1:7" s="26" customFormat="1" x14ac:dyDescent="0.25">
      <c r="A255" s="1">
        <v>1</v>
      </c>
      <c r="B255" s="32" t="s">
        <v>217</v>
      </c>
      <c r="C255" s="30"/>
      <c r="D255" s="31"/>
      <c r="E255" s="19"/>
      <c r="F255" s="19"/>
      <c r="G255" s="15"/>
    </row>
    <row r="256" spans="1:7" s="26" customFormat="1" ht="30" x14ac:dyDescent="0.25">
      <c r="A256" s="1">
        <v>1</v>
      </c>
      <c r="B256" s="29" t="s">
        <v>218</v>
      </c>
      <c r="C256" s="30"/>
      <c r="D256" s="31"/>
      <c r="E256" s="19"/>
      <c r="F256" s="19"/>
      <c r="G256" s="15"/>
    </row>
    <row r="257" spans="1:7" s="26" customFormat="1" x14ac:dyDescent="0.25">
      <c r="A257" s="1">
        <v>1</v>
      </c>
      <c r="B257" s="32" t="s">
        <v>217</v>
      </c>
      <c r="C257" s="30"/>
      <c r="D257" s="31"/>
      <c r="E257" s="19"/>
      <c r="F257" s="19"/>
      <c r="G257" s="15"/>
    </row>
    <row r="258" spans="1:7" s="26" customFormat="1" ht="30" customHeight="1" x14ac:dyDescent="0.25">
      <c r="A258" s="1">
        <v>1</v>
      </c>
      <c r="B258" s="29" t="s">
        <v>186</v>
      </c>
      <c r="C258" s="30"/>
      <c r="D258" s="31">
        <f>D259+D260+D262+D264</f>
        <v>0</v>
      </c>
      <c r="E258" s="19"/>
      <c r="F258" s="19"/>
      <c r="G258" s="15"/>
    </row>
    <row r="259" spans="1:7" s="26" customFormat="1" ht="30" x14ac:dyDescent="0.25">
      <c r="A259" s="1">
        <v>1</v>
      </c>
      <c r="B259" s="29" t="s">
        <v>187</v>
      </c>
      <c r="C259" s="30"/>
      <c r="D259" s="31"/>
      <c r="E259" s="19"/>
      <c r="F259" s="19"/>
      <c r="G259" s="15"/>
    </row>
    <row r="260" spans="1:7" s="26" customFormat="1" ht="60" x14ac:dyDescent="0.25">
      <c r="A260" s="1">
        <v>1</v>
      </c>
      <c r="B260" s="29" t="s">
        <v>219</v>
      </c>
      <c r="C260" s="30"/>
      <c r="D260" s="31"/>
      <c r="E260" s="19"/>
      <c r="F260" s="19"/>
      <c r="G260" s="15"/>
    </row>
    <row r="261" spans="1:7" s="26" customFormat="1" x14ac:dyDescent="0.25">
      <c r="A261" s="1">
        <v>1</v>
      </c>
      <c r="B261" s="32" t="s">
        <v>217</v>
      </c>
      <c r="C261" s="30"/>
      <c r="D261" s="31"/>
      <c r="E261" s="19"/>
      <c r="F261" s="19"/>
      <c r="G261" s="15"/>
    </row>
    <row r="262" spans="1:7" s="26" customFormat="1" ht="45" x14ac:dyDescent="0.25">
      <c r="A262" s="1">
        <v>1</v>
      </c>
      <c r="B262" s="29" t="s">
        <v>220</v>
      </c>
      <c r="C262" s="30"/>
      <c r="D262" s="31"/>
      <c r="E262" s="19"/>
      <c r="F262" s="19"/>
      <c r="G262" s="15"/>
    </row>
    <row r="263" spans="1:7" s="26" customFormat="1" x14ac:dyDescent="0.25">
      <c r="A263" s="1">
        <v>1</v>
      </c>
      <c r="B263" s="32" t="s">
        <v>217</v>
      </c>
      <c r="C263" s="30"/>
      <c r="D263" s="31"/>
      <c r="E263" s="19"/>
      <c r="F263" s="19"/>
      <c r="G263" s="15"/>
    </row>
    <row r="264" spans="1:7" s="26" customFormat="1" ht="30" x14ac:dyDescent="0.25">
      <c r="A264" s="1">
        <v>1</v>
      </c>
      <c r="B264" s="29" t="s">
        <v>188</v>
      </c>
      <c r="C264" s="30"/>
      <c r="D264" s="31"/>
      <c r="E264" s="19"/>
      <c r="F264" s="19"/>
      <c r="G264" s="15"/>
    </row>
    <row r="265" spans="1:7" s="26" customFormat="1" x14ac:dyDescent="0.25">
      <c r="A265" s="1">
        <v>1</v>
      </c>
      <c r="B265" s="32" t="s">
        <v>217</v>
      </c>
      <c r="C265" s="30"/>
      <c r="D265" s="31"/>
      <c r="E265" s="19"/>
      <c r="F265" s="19"/>
      <c r="G265" s="15"/>
    </row>
    <row r="266" spans="1:7" s="26" customFormat="1" ht="45" x14ac:dyDescent="0.25">
      <c r="A266" s="1">
        <v>1</v>
      </c>
      <c r="B266" s="29" t="s">
        <v>189</v>
      </c>
      <c r="C266" s="30"/>
      <c r="D266" s="31">
        <v>10000</v>
      </c>
      <c r="E266" s="19"/>
      <c r="F266" s="19"/>
      <c r="G266" s="15"/>
    </row>
    <row r="267" spans="1:7" s="26" customFormat="1" ht="30" x14ac:dyDescent="0.25">
      <c r="A267" s="1">
        <v>1</v>
      </c>
      <c r="B267" s="29" t="s">
        <v>190</v>
      </c>
      <c r="C267" s="30"/>
      <c r="D267" s="31"/>
      <c r="E267" s="19"/>
      <c r="F267" s="19"/>
      <c r="G267" s="15"/>
    </row>
    <row r="268" spans="1:7" s="26" customFormat="1" ht="30" x14ac:dyDescent="0.25">
      <c r="A268" s="1">
        <v>1</v>
      </c>
      <c r="B268" s="29" t="s">
        <v>191</v>
      </c>
      <c r="C268" s="30"/>
      <c r="D268" s="31"/>
      <c r="E268" s="19"/>
      <c r="F268" s="19"/>
      <c r="G268" s="15"/>
    </row>
    <row r="269" spans="1:7" s="26" customFormat="1" x14ac:dyDescent="0.25">
      <c r="A269" s="1">
        <v>1</v>
      </c>
      <c r="B269" s="29" t="s">
        <v>192</v>
      </c>
      <c r="C269" s="30"/>
      <c r="D269" s="19">
        <v>60000</v>
      </c>
      <c r="E269" s="19"/>
      <c r="F269" s="19"/>
      <c r="G269" s="15"/>
    </row>
    <row r="270" spans="1:7" s="26" customFormat="1" x14ac:dyDescent="0.25">
      <c r="A270" s="1">
        <v>1</v>
      </c>
      <c r="B270" s="29" t="s">
        <v>224</v>
      </c>
      <c r="C270" s="30"/>
      <c r="D270" s="19"/>
      <c r="E270" s="19"/>
      <c r="F270" s="19"/>
      <c r="G270" s="15"/>
    </row>
    <row r="271" spans="1:7" s="26" customFormat="1" x14ac:dyDescent="0.25">
      <c r="A271" s="1">
        <v>1</v>
      </c>
      <c r="B271" s="33" t="s">
        <v>230</v>
      </c>
      <c r="C271" s="30"/>
      <c r="D271" s="19"/>
      <c r="E271" s="19"/>
      <c r="F271" s="19"/>
      <c r="G271" s="15"/>
    </row>
    <row r="272" spans="1:7" s="26" customFormat="1" x14ac:dyDescent="0.25">
      <c r="A272" s="1">
        <v>1</v>
      </c>
      <c r="B272" s="34" t="s">
        <v>120</v>
      </c>
      <c r="C272" s="28"/>
      <c r="D272" s="19">
        <v>4450</v>
      </c>
      <c r="E272" s="19"/>
      <c r="F272" s="19"/>
      <c r="G272" s="15"/>
    </row>
    <row r="273" spans="1:7" s="26" customFormat="1" x14ac:dyDescent="0.25">
      <c r="A273" s="1">
        <v>1</v>
      </c>
      <c r="B273" s="33" t="s">
        <v>154</v>
      </c>
      <c r="C273" s="28"/>
      <c r="D273" s="19"/>
      <c r="E273" s="19"/>
      <c r="F273" s="19"/>
      <c r="G273" s="15"/>
    </row>
    <row r="274" spans="1:7" s="26" customFormat="1" ht="30" x14ac:dyDescent="0.25">
      <c r="A274" s="1">
        <v>1</v>
      </c>
      <c r="B274" s="34" t="s">
        <v>121</v>
      </c>
      <c r="C274" s="28"/>
      <c r="D274" s="19">
        <v>26000</v>
      </c>
      <c r="E274" s="19"/>
      <c r="F274" s="19"/>
      <c r="G274" s="15"/>
    </row>
    <row r="275" spans="1:7" s="26" customFormat="1" ht="30" x14ac:dyDescent="0.25">
      <c r="A275" s="1">
        <v>1</v>
      </c>
      <c r="B275" s="33" t="s">
        <v>166</v>
      </c>
      <c r="C275" s="28"/>
      <c r="D275" s="19">
        <v>17000</v>
      </c>
      <c r="E275" s="19"/>
      <c r="F275" s="19"/>
      <c r="G275" s="15"/>
    </row>
    <row r="276" spans="1:7" s="26" customFormat="1" x14ac:dyDescent="0.25">
      <c r="A276" s="1">
        <v>1</v>
      </c>
      <c r="B276" s="36" t="s">
        <v>222</v>
      </c>
      <c r="C276" s="28"/>
      <c r="D276" s="19">
        <v>9000</v>
      </c>
      <c r="E276" s="19"/>
      <c r="F276" s="19"/>
      <c r="G276" s="15"/>
    </row>
    <row r="277" spans="1:7" s="26" customFormat="1" ht="18.75" customHeight="1" x14ac:dyDescent="0.25">
      <c r="A277" s="1">
        <v>1</v>
      </c>
      <c r="B277" s="37" t="s">
        <v>160</v>
      </c>
      <c r="C277" s="28"/>
      <c r="D277" s="25">
        <f>D249+D272*3.2+D274</f>
        <v>116870</v>
      </c>
      <c r="E277" s="19"/>
      <c r="F277" s="19"/>
      <c r="G277" s="15"/>
    </row>
    <row r="278" spans="1:7" s="26" customFormat="1" ht="18.75" customHeight="1" x14ac:dyDescent="0.25">
      <c r="A278" s="1">
        <v>1</v>
      </c>
      <c r="B278" s="82" t="s">
        <v>123</v>
      </c>
      <c r="C278" s="22"/>
      <c r="D278" s="54"/>
      <c r="E278" s="19"/>
      <c r="F278" s="19"/>
      <c r="G278" s="15"/>
    </row>
    <row r="279" spans="1:7" s="26" customFormat="1" x14ac:dyDescent="0.25">
      <c r="A279" s="1">
        <v>1</v>
      </c>
      <c r="B279" s="39" t="s">
        <v>35</v>
      </c>
      <c r="C279" s="22"/>
      <c r="D279" s="15">
        <v>50000</v>
      </c>
      <c r="E279" s="19"/>
      <c r="F279" s="19"/>
      <c r="G279" s="15"/>
    </row>
    <row r="280" spans="1:7" s="26" customFormat="1" x14ac:dyDescent="0.25">
      <c r="A280" s="1">
        <v>1</v>
      </c>
      <c r="B280" s="89" t="s">
        <v>19</v>
      </c>
      <c r="C280" s="22"/>
      <c r="D280" s="15"/>
      <c r="E280" s="19"/>
      <c r="F280" s="19"/>
      <c r="G280" s="15"/>
    </row>
    <row r="281" spans="1:7" s="26" customFormat="1" x14ac:dyDescent="0.25">
      <c r="A281" s="1">
        <v>1</v>
      </c>
      <c r="B281" s="90" t="s">
        <v>21</v>
      </c>
      <c r="C281" s="22"/>
      <c r="D281" s="15">
        <v>1000</v>
      </c>
      <c r="E281" s="19"/>
      <c r="F281" s="19"/>
      <c r="G281" s="15"/>
    </row>
    <row r="282" spans="1:7" s="26" customFormat="1" ht="30" x14ac:dyDescent="0.25">
      <c r="A282" s="1">
        <v>1</v>
      </c>
      <c r="B282" s="91" t="s">
        <v>170</v>
      </c>
      <c r="C282" s="22"/>
      <c r="D282" s="15">
        <v>200</v>
      </c>
      <c r="E282" s="19"/>
      <c r="F282" s="19"/>
      <c r="G282" s="15"/>
    </row>
    <row r="283" spans="1:7" s="26" customFormat="1" x14ac:dyDescent="0.25">
      <c r="A283" s="1">
        <v>1</v>
      </c>
      <c r="B283" s="39" t="s">
        <v>39</v>
      </c>
      <c r="C283" s="22"/>
      <c r="D283" s="15">
        <v>4000</v>
      </c>
      <c r="E283" s="19"/>
      <c r="F283" s="19"/>
      <c r="G283" s="15"/>
    </row>
    <row r="284" spans="1:7" s="26" customFormat="1" ht="30" x14ac:dyDescent="0.25">
      <c r="A284" s="1">
        <v>1</v>
      </c>
      <c r="B284" s="39" t="s">
        <v>65</v>
      </c>
      <c r="C284" s="22"/>
      <c r="D284" s="15">
        <v>250</v>
      </c>
      <c r="E284" s="19"/>
      <c r="F284" s="19"/>
      <c r="G284" s="15"/>
    </row>
    <row r="285" spans="1:7" s="26" customFormat="1" x14ac:dyDescent="0.25">
      <c r="A285" s="1">
        <v>1</v>
      </c>
      <c r="B285" s="91" t="s">
        <v>53</v>
      </c>
      <c r="C285" s="22"/>
      <c r="D285" s="15">
        <v>2100</v>
      </c>
      <c r="E285" s="19"/>
      <c r="F285" s="19"/>
      <c r="G285" s="15"/>
    </row>
    <row r="286" spans="1:7" s="26" customFormat="1" x14ac:dyDescent="0.25">
      <c r="A286" s="1">
        <v>1</v>
      </c>
      <c r="B286" s="91" t="s">
        <v>60</v>
      </c>
      <c r="C286" s="22"/>
      <c r="D286" s="15">
        <v>750</v>
      </c>
      <c r="E286" s="19"/>
      <c r="F286" s="19"/>
      <c r="G286" s="15"/>
    </row>
    <row r="287" spans="1:7" s="26" customFormat="1" x14ac:dyDescent="0.25">
      <c r="A287" s="1">
        <v>1</v>
      </c>
      <c r="B287" s="91" t="s">
        <v>57</v>
      </c>
      <c r="C287" s="22"/>
      <c r="D287" s="15">
        <v>450</v>
      </c>
      <c r="E287" s="19"/>
      <c r="F287" s="19"/>
      <c r="G287" s="15"/>
    </row>
    <row r="288" spans="1:7" s="26" customFormat="1" ht="30" x14ac:dyDescent="0.25">
      <c r="A288" s="1">
        <v>1</v>
      </c>
      <c r="B288" s="39" t="s">
        <v>182</v>
      </c>
      <c r="C288" s="22"/>
      <c r="D288" s="15">
        <v>40</v>
      </c>
      <c r="E288" s="19"/>
      <c r="F288" s="19"/>
      <c r="G288" s="15"/>
    </row>
    <row r="289" spans="1:7" s="26" customFormat="1" x14ac:dyDescent="0.25">
      <c r="A289" s="1">
        <v>1</v>
      </c>
      <c r="B289" s="39" t="s">
        <v>20</v>
      </c>
      <c r="C289" s="22"/>
      <c r="D289" s="15">
        <v>2000</v>
      </c>
      <c r="E289" s="19"/>
      <c r="F289" s="19"/>
      <c r="G289" s="15"/>
    </row>
    <row r="290" spans="1:7" s="26" customFormat="1" x14ac:dyDescent="0.25">
      <c r="A290" s="1">
        <v>1</v>
      </c>
      <c r="B290" s="39" t="s">
        <v>167</v>
      </c>
      <c r="C290" s="22"/>
      <c r="D290" s="15">
        <v>10500</v>
      </c>
      <c r="E290" s="19"/>
      <c r="F290" s="19"/>
      <c r="G290" s="15"/>
    </row>
    <row r="291" spans="1:7" s="26" customFormat="1" x14ac:dyDescent="0.25">
      <c r="A291" s="1">
        <v>1</v>
      </c>
      <c r="B291" s="39" t="s">
        <v>18</v>
      </c>
      <c r="C291" s="22"/>
      <c r="D291" s="15">
        <v>50</v>
      </c>
      <c r="E291" s="19"/>
      <c r="F291" s="19"/>
      <c r="G291" s="15"/>
    </row>
    <row r="292" spans="1:7" s="26" customFormat="1" x14ac:dyDescent="0.25">
      <c r="A292" s="1">
        <v>1</v>
      </c>
      <c r="B292" s="39" t="s">
        <v>33</v>
      </c>
      <c r="C292" s="22"/>
      <c r="D292" s="15">
        <v>1000</v>
      </c>
      <c r="E292" s="19"/>
      <c r="F292" s="19"/>
      <c r="G292" s="15"/>
    </row>
    <row r="293" spans="1:7" s="26" customFormat="1" x14ac:dyDescent="0.25">
      <c r="A293" s="1">
        <v>1</v>
      </c>
      <c r="B293" s="39" t="s">
        <v>55</v>
      </c>
      <c r="C293" s="22"/>
      <c r="D293" s="15">
        <v>1000</v>
      </c>
      <c r="E293" s="19"/>
      <c r="F293" s="19"/>
      <c r="G293" s="15"/>
    </row>
    <row r="294" spans="1:7" s="26" customFormat="1" x14ac:dyDescent="0.25">
      <c r="A294" s="1">
        <v>1</v>
      </c>
      <c r="B294" s="39" t="s">
        <v>54</v>
      </c>
      <c r="C294" s="22"/>
      <c r="D294" s="15">
        <v>100</v>
      </c>
      <c r="E294" s="19"/>
      <c r="F294" s="19"/>
      <c r="G294" s="15"/>
    </row>
    <row r="295" spans="1:7" s="26" customFormat="1" x14ac:dyDescent="0.25">
      <c r="A295" s="1">
        <v>1</v>
      </c>
      <c r="B295" s="39" t="s">
        <v>169</v>
      </c>
      <c r="C295" s="22"/>
      <c r="D295" s="15">
        <v>1750</v>
      </c>
      <c r="E295" s="19"/>
      <c r="F295" s="19"/>
      <c r="G295" s="15"/>
    </row>
    <row r="296" spans="1:7" s="26" customFormat="1" x14ac:dyDescent="0.25">
      <c r="A296" s="1">
        <v>1</v>
      </c>
      <c r="B296" s="39" t="s">
        <v>38</v>
      </c>
      <c r="C296" s="22"/>
      <c r="D296" s="15">
        <v>500</v>
      </c>
      <c r="E296" s="19"/>
      <c r="F296" s="19"/>
      <c r="G296" s="15"/>
    </row>
    <row r="297" spans="1:7" s="26" customFormat="1" ht="20.25" customHeight="1" x14ac:dyDescent="0.25">
      <c r="A297" s="1">
        <v>1</v>
      </c>
      <c r="B297" s="74" t="s">
        <v>8</v>
      </c>
      <c r="C297" s="17"/>
      <c r="D297" s="15"/>
      <c r="E297" s="19"/>
      <c r="F297" s="19"/>
      <c r="G297" s="15"/>
    </row>
    <row r="298" spans="1:7" s="26" customFormat="1" ht="18.75" customHeight="1" x14ac:dyDescent="0.25">
      <c r="A298" s="1">
        <v>1</v>
      </c>
      <c r="B298" s="42" t="s">
        <v>139</v>
      </c>
      <c r="C298" s="17"/>
      <c r="D298" s="15"/>
      <c r="E298" s="19"/>
      <c r="F298" s="19"/>
      <c r="G298" s="15"/>
    </row>
    <row r="299" spans="1:7" s="26" customFormat="1" ht="16.5" customHeight="1" x14ac:dyDescent="0.25">
      <c r="A299" s="1">
        <v>1</v>
      </c>
      <c r="B299" s="43" t="s">
        <v>67</v>
      </c>
      <c r="C299" s="17">
        <v>300</v>
      </c>
      <c r="D299" s="15">
        <v>221</v>
      </c>
      <c r="E299" s="18">
        <v>10</v>
      </c>
      <c r="F299" s="19">
        <f>ROUND(G299/C299,0)</f>
        <v>7</v>
      </c>
      <c r="G299" s="15">
        <f>ROUND(D299*E299,0)</f>
        <v>2210</v>
      </c>
    </row>
    <row r="300" spans="1:7" s="26" customFormat="1" ht="18" customHeight="1" x14ac:dyDescent="0.25">
      <c r="A300" s="1">
        <v>1</v>
      </c>
      <c r="B300" s="43" t="s">
        <v>108</v>
      </c>
      <c r="C300" s="17">
        <v>300</v>
      </c>
      <c r="D300" s="15">
        <v>250</v>
      </c>
      <c r="E300" s="18">
        <v>14</v>
      </c>
      <c r="F300" s="19">
        <f>ROUND(G300/C300,0)</f>
        <v>12</v>
      </c>
      <c r="G300" s="15">
        <f>ROUND(D300*E300,0)</f>
        <v>3500</v>
      </c>
    </row>
    <row r="301" spans="1:7" s="26" customFormat="1" ht="18" customHeight="1" x14ac:dyDescent="0.25">
      <c r="A301" s="1">
        <v>1</v>
      </c>
      <c r="B301" s="43" t="s">
        <v>223</v>
      </c>
      <c r="C301" s="17">
        <v>300</v>
      </c>
      <c r="D301" s="15">
        <v>420</v>
      </c>
      <c r="E301" s="88">
        <v>10</v>
      </c>
      <c r="F301" s="19">
        <f>ROUND(G301/C301,0)</f>
        <v>14</v>
      </c>
      <c r="G301" s="15">
        <f>ROUND(D301*E301,0)</f>
        <v>4200</v>
      </c>
    </row>
    <row r="302" spans="1:7" s="26" customFormat="1" ht="18.75" customHeight="1" x14ac:dyDescent="0.25">
      <c r="A302" s="1">
        <v>1</v>
      </c>
      <c r="B302" s="52" t="s">
        <v>10</v>
      </c>
      <c r="C302" s="17"/>
      <c r="D302" s="54">
        <f>D299+D300+D301</f>
        <v>891</v>
      </c>
      <c r="E302" s="55">
        <f>G302/D302</f>
        <v>11.122334455667788</v>
      </c>
      <c r="F302" s="54">
        <f>F299+F300+F301</f>
        <v>33</v>
      </c>
      <c r="G302" s="54">
        <f>G299+G300+G301</f>
        <v>9910</v>
      </c>
    </row>
    <row r="303" spans="1:7" s="26" customFormat="1" ht="18.75" customHeight="1" x14ac:dyDescent="0.25">
      <c r="A303" s="1">
        <v>1</v>
      </c>
      <c r="B303" s="42" t="s">
        <v>89</v>
      </c>
      <c r="C303" s="30"/>
      <c r="D303" s="54"/>
      <c r="E303" s="55"/>
      <c r="F303" s="54"/>
      <c r="G303" s="54"/>
    </row>
    <row r="304" spans="1:7" s="26" customFormat="1" ht="18.75" customHeight="1" x14ac:dyDescent="0.25">
      <c r="A304" s="1">
        <v>1</v>
      </c>
      <c r="B304" s="51" t="s">
        <v>140</v>
      </c>
      <c r="C304" s="30">
        <v>240</v>
      </c>
      <c r="D304" s="15">
        <v>375</v>
      </c>
      <c r="E304" s="92">
        <v>8</v>
      </c>
      <c r="F304" s="19">
        <f>ROUND(G304/C304,0)</f>
        <v>13</v>
      </c>
      <c r="G304" s="15">
        <f>ROUND(D304*E304,0)</f>
        <v>3000</v>
      </c>
    </row>
    <row r="305" spans="1:7" s="26" customFormat="1" ht="18.75" customHeight="1" x14ac:dyDescent="0.25">
      <c r="A305" s="1">
        <v>1</v>
      </c>
      <c r="B305" s="51" t="s">
        <v>13</v>
      </c>
      <c r="C305" s="30">
        <v>240</v>
      </c>
      <c r="D305" s="59">
        <v>240</v>
      </c>
      <c r="E305" s="93">
        <v>3</v>
      </c>
      <c r="F305" s="19">
        <f>ROUND(G305/C305,0)</f>
        <v>3</v>
      </c>
      <c r="G305" s="15">
        <f>ROUND(D305*E305,0)</f>
        <v>720</v>
      </c>
    </row>
    <row r="306" spans="1:7" s="26" customFormat="1" ht="18.75" customHeight="1" x14ac:dyDescent="0.25">
      <c r="A306" s="1">
        <v>1</v>
      </c>
      <c r="B306" s="52" t="s">
        <v>141</v>
      </c>
      <c r="C306" s="53"/>
      <c r="D306" s="54">
        <f>D304+D305</f>
        <v>615</v>
      </c>
      <c r="E306" s="55">
        <f>E304+E305</f>
        <v>11</v>
      </c>
      <c r="F306" s="54">
        <f>F304+F305</f>
        <v>16</v>
      </c>
      <c r="G306" s="54">
        <f>G304+G305</f>
        <v>3720</v>
      </c>
    </row>
    <row r="307" spans="1:7" s="26" customFormat="1" ht="24.75" customHeight="1" x14ac:dyDescent="0.25">
      <c r="A307" s="1">
        <v>1</v>
      </c>
      <c r="B307" s="56" t="s">
        <v>117</v>
      </c>
      <c r="C307" s="17"/>
      <c r="D307" s="23">
        <f>D302+D306</f>
        <v>1506</v>
      </c>
      <c r="E307" s="24">
        <f>G307/D307</f>
        <v>9.0504648074369189</v>
      </c>
      <c r="F307" s="23">
        <f>F302+F306</f>
        <v>49</v>
      </c>
      <c r="G307" s="23">
        <f>G302+G306</f>
        <v>13630</v>
      </c>
    </row>
    <row r="308" spans="1:7" s="26" customFormat="1" ht="24.75" customHeight="1" x14ac:dyDescent="0.25">
      <c r="A308" s="1"/>
      <c r="B308" s="177" t="s">
        <v>195</v>
      </c>
      <c r="C308" s="351"/>
      <c r="D308" s="331">
        <v>100</v>
      </c>
      <c r="E308" s="61"/>
      <c r="F308" s="62"/>
      <c r="G308" s="62"/>
    </row>
    <row r="309" spans="1:7" s="26" customFormat="1" ht="24.75" customHeight="1" thickBot="1" x14ac:dyDescent="0.3">
      <c r="A309" s="1"/>
      <c r="B309" s="179" t="s">
        <v>251</v>
      </c>
      <c r="C309" s="351"/>
      <c r="D309" s="273">
        <v>100</v>
      </c>
      <c r="E309" s="61"/>
      <c r="F309" s="62"/>
      <c r="G309" s="62"/>
    </row>
    <row r="310" spans="1:7" s="66" customFormat="1" ht="15.75" customHeight="1" thickBot="1" x14ac:dyDescent="0.3">
      <c r="A310" s="1">
        <v>1</v>
      </c>
      <c r="B310" s="63" t="s">
        <v>11</v>
      </c>
      <c r="C310" s="64"/>
      <c r="D310" s="65"/>
      <c r="E310" s="65"/>
      <c r="F310" s="65"/>
      <c r="G310" s="65"/>
    </row>
    <row r="311" spans="1:7" s="96" customFormat="1" ht="15" customHeight="1" x14ac:dyDescent="0.25">
      <c r="A311" s="1">
        <v>1</v>
      </c>
      <c r="B311" s="94"/>
      <c r="C311" s="95"/>
      <c r="D311" s="15"/>
      <c r="E311" s="15"/>
      <c r="F311" s="15"/>
      <c r="G311" s="15"/>
    </row>
    <row r="312" spans="1:7" ht="19.5" customHeight="1" x14ac:dyDescent="0.25">
      <c r="A312" s="1">
        <v>1</v>
      </c>
      <c r="B312" s="97" t="s">
        <v>95</v>
      </c>
      <c r="C312" s="17"/>
      <c r="D312" s="15"/>
      <c r="E312" s="15"/>
      <c r="F312" s="15"/>
      <c r="G312" s="15"/>
    </row>
    <row r="313" spans="1:7" ht="24.75" customHeight="1" x14ac:dyDescent="0.25">
      <c r="A313" s="1">
        <v>1</v>
      </c>
      <c r="B313" s="13" t="s">
        <v>5</v>
      </c>
      <c r="C313" s="17"/>
      <c r="D313" s="15"/>
      <c r="E313" s="15"/>
      <c r="F313" s="15"/>
      <c r="G313" s="15"/>
    </row>
    <row r="314" spans="1:7" ht="23.85" customHeight="1" x14ac:dyDescent="0.25">
      <c r="A314" s="1">
        <v>1</v>
      </c>
      <c r="B314" s="80" t="s">
        <v>107</v>
      </c>
      <c r="C314" s="17">
        <v>340</v>
      </c>
      <c r="D314" s="15">
        <v>1047</v>
      </c>
      <c r="E314" s="98">
        <v>18</v>
      </c>
      <c r="F314" s="19">
        <f t="shared" ref="F314:F319" si="11">ROUND(G314/C314,0)</f>
        <v>55</v>
      </c>
      <c r="G314" s="15">
        <f t="shared" ref="G314:G319" si="12">ROUND(D314*E314,0)</f>
        <v>18846</v>
      </c>
    </row>
    <row r="315" spans="1:7" ht="23.85" customHeight="1" x14ac:dyDescent="0.25">
      <c r="A315" s="1">
        <v>1</v>
      </c>
      <c r="B315" s="80" t="s">
        <v>112</v>
      </c>
      <c r="C315" s="17">
        <v>340</v>
      </c>
      <c r="D315" s="15">
        <v>530</v>
      </c>
      <c r="E315" s="98">
        <v>16</v>
      </c>
      <c r="F315" s="19">
        <f t="shared" si="11"/>
        <v>25</v>
      </c>
      <c r="G315" s="15">
        <f t="shared" si="12"/>
        <v>8480</v>
      </c>
    </row>
    <row r="316" spans="1:7" ht="23.85" customHeight="1" x14ac:dyDescent="0.25">
      <c r="A316" s="1">
        <v>1</v>
      </c>
      <c r="B316" s="80" t="s">
        <v>113</v>
      </c>
      <c r="C316" s="17">
        <v>340</v>
      </c>
      <c r="D316" s="15">
        <v>440.8</v>
      </c>
      <c r="E316" s="98">
        <v>21</v>
      </c>
      <c r="F316" s="19">
        <f t="shared" si="11"/>
        <v>27</v>
      </c>
      <c r="G316" s="15">
        <f t="shared" si="12"/>
        <v>9257</v>
      </c>
    </row>
    <row r="317" spans="1:7" ht="23.85" customHeight="1" x14ac:dyDescent="0.25">
      <c r="A317" s="1">
        <v>1</v>
      </c>
      <c r="B317" s="80" t="s">
        <v>114</v>
      </c>
      <c r="C317" s="17">
        <v>340</v>
      </c>
      <c r="D317" s="15">
        <v>462</v>
      </c>
      <c r="E317" s="98">
        <v>21</v>
      </c>
      <c r="F317" s="19">
        <f t="shared" si="11"/>
        <v>29</v>
      </c>
      <c r="G317" s="15">
        <f t="shared" si="12"/>
        <v>9702</v>
      </c>
    </row>
    <row r="318" spans="1:7" ht="23.85" customHeight="1" x14ac:dyDescent="0.25">
      <c r="A318" s="1">
        <v>1</v>
      </c>
      <c r="B318" s="80" t="s">
        <v>86</v>
      </c>
      <c r="C318" s="17">
        <v>340</v>
      </c>
      <c r="D318" s="15">
        <v>1015</v>
      </c>
      <c r="E318" s="98">
        <v>28</v>
      </c>
      <c r="F318" s="19">
        <f t="shared" si="11"/>
        <v>84</v>
      </c>
      <c r="G318" s="15">
        <f t="shared" si="12"/>
        <v>28420</v>
      </c>
    </row>
    <row r="319" spans="1:7" ht="23.85" customHeight="1" x14ac:dyDescent="0.25">
      <c r="A319" s="1">
        <v>1</v>
      </c>
      <c r="B319" s="80" t="s">
        <v>115</v>
      </c>
      <c r="C319" s="17">
        <v>340</v>
      </c>
      <c r="D319" s="15">
        <v>2092.1999999999998</v>
      </c>
      <c r="E319" s="98">
        <v>9.3000000000000007</v>
      </c>
      <c r="F319" s="19">
        <f t="shared" si="11"/>
        <v>57</v>
      </c>
      <c r="G319" s="15">
        <f t="shared" si="12"/>
        <v>19457</v>
      </c>
    </row>
    <row r="320" spans="1:7" s="26" customFormat="1" ht="24.75" customHeight="1" x14ac:dyDescent="0.25">
      <c r="A320" s="1">
        <v>1</v>
      </c>
      <c r="B320" s="21" t="s">
        <v>6</v>
      </c>
      <c r="C320" s="22"/>
      <c r="D320" s="99">
        <f>SUM(D314:D319)</f>
        <v>5587</v>
      </c>
      <c r="E320" s="77">
        <f>G320/D320</f>
        <v>16.853767674959727</v>
      </c>
      <c r="F320" s="100">
        <f>SUM(F314:F319)</f>
        <v>277</v>
      </c>
      <c r="G320" s="99">
        <f>SUM(G314:G319)</f>
        <v>94162</v>
      </c>
    </row>
    <row r="321" spans="1:7" s="26" customFormat="1" ht="21.75" customHeight="1" x14ac:dyDescent="0.25">
      <c r="A321" s="1">
        <v>1</v>
      </c>
      <c r="B321" s="27" t="s">
        <v>161</v>
      </c>
      <c r="C321" s="28"/>
      <c r="D321" s="19"/>
      <c r="E321" s="14"/>
      <c r="F321" s="14"/>
      <c r="G321" s="31"/>
    </row>
    <row r="322" spans="1:7" s="26" customFormat="1" ht="18.75" customHeight="1" x14ac:dyDescent="0.25">
      <c r="A322" s="1">
        <v>1</v>
      </c>
      <c r="B322" s="29" t="s">
        <v>122</v>
      </c>
      <c r="C322" s="28"/>
      <c r="D322" s="19">
        <f>D323+D324+D331+D338+D339+D340+D341+D342</f>
        <v>53996</v>
      </c>
      <c r="E322" s="14"/>
      <c r="F322" s="14"/>
      <c r="G322" s="31"/>
    </row>
    <row r="323" spans="1:7" s="26" customFormat="1" ht="19.5" customHeight="1" x14ac:dyDescent="0.25">
      <c r="A323" s="1">
        <v>1</v>
      </c>
      <c r="B323" s="29" t="s">
        <v>155</v>
      </c>
      <c r="C323" s="28"/>
      <c r="D323" s="19"/>
      <c r="E323" s="14"/>
      <c r="F323" s="14"/>
      <c r="G323" s="31"/>
    </row>
    <row r="324" spans="1:7" s="26" customFormat="1" ht="30" x14ac:dyDescent="0.25">
      <c r="A324" s="1">
        <v>1</v>
      </c>
      <c r="B324" s="29" t="s">
        <v>156</v>
      </c>
      <c r="C324" s="30"/>
      <c r="D324" s="31"/>
      <c r="E324" s="14"/>
      <c r="F324" s="14"/>
      <c r="G324" s="31"/>
    </row>
    <row r="325" spans="1:7" s="26" customFormat="1" ht="30" x14ac:dyDescent="0.25">
      <c r="A325" s="1">
        <v>1</v>
      </c>
      <c r="B325" s="29" t="s">
        <v>157</v>
      </c>
      <c r="C325" s="30"/>
      <c r="D325" s="31"/>
      <c r="E325" s="14"/>
      <c r="F325" s="14"/>
      <c r="G325" s="31"/>
    </row>
    <row r="326" spans="1:7" s="26" customFormat="1" ht="30" x14ac:dyDescent="0.25">
      <c r="A326" s="1">
        <v>1</v>
      </c>
      <c r="B326" s="29" t="s">
        <v>158</v>
      </c>
      <c r="C326" s="30"/>
      <c r="D326" s="31"/>
      <c r="E326" s="14"/>
      <c r="F326" s="14"/>
      <c r="G326" s="31"/>
    </row>
    <row r="327" spans="1:7" s="26" customFormat="1" ht="45" x14ac:dyDescent="0.25">
      <c r="A327" s="1">
        <v>1</v>
      </c>
      <c r="B327" s="29" t="s">
        <v>216</v>
      </c>
      <c r="C327" s="30"/>
      <c r="D327" s="31"/>
      <c r="E327" s="14"/>
      <c r="F327" s="14"/>
      <c r="G327" s="31"/>
    </row>
    <row r="328" spans="1:7" s="26" customFormat="1" x14ac:dyDescent="0.25">
      <c r="A328" s="1">
        <v>1</v>
      </c>
      <c r="B328" s="32" t="s">
        <v>217</v>
      </c>
      <c r="C328" s="30"/>
      <c r="D328" s="31"/>
      <c r="E328" s="14"/>
      <c r="F328" s="14"/>
      <c r="G328" s="31"/>
    </row>
    <row r="329" spans="1:7" s="26" customFormat="1" ht="30" x14ac:dyDescent="0.25">
      <c r="A329" s="1">
        <v>1</v>
      </c>
      <c r="B329" s="29" t="s">
        <v>218</v>
      </c>
      <c r="C329" s="30"/>
      <c r="D329" s="31"/>
      <c r="E329" s="14"/>
      <c r="F329" s="14"/>
      <c r="G329" s="31"/>
    </row>
    <row r="330" spans="1:7" s="26" customFormat="1" x14ac:dyDescent="0.25">
      <c r="A330" s="1">
        <v>1</v>
      </c>
      <c r="B330" s="32" t="s">
        <v>217</v>
      </c>
      <c r="C330" s="30"/>
      <c r="D330" s="31"/>
      <c r="E330" s="14"/>
      <c r="F330" s="14"/>
      <c r="G330" s="31"/>
    </row>
    <row r="331" spans="1:7" s="26" customFormat="1" ht="45" x14ac:dyDescent="0.25">
      <c r="A331" s="1">
        <v>1</v>
      </c>
      <c r="B331" s="29" t="s">
        <v>186</v>
      </c>
      <c r="C331" s="30"/>
      <c r="D331" s="31"/>
      <c r="E331" s="14"/>
      <c r="F331" s="14"/>
      <c r="G331" s="31"/>
    </row>
    <row r="332" spans="1:7" s="26" customFormat="1" ht="30" x14ac:dyDescent="0.25">
      <c r="A332" s="1">
        <v>1</v>
      </c>
      <c r="B332" s="29" t="s">
        <v>187</v>
      </c>
      <c r="C332" s="30"/>
      <c r="D332" s="31"/>
      <c r="E332" s="14"/>
      <c r="F332" s="14"/>
      <c r="G332" s="31"/>
    </row>
    <row r="333" spans="1:7" s="26" customFormat="1" ht="60" x14ac:dyDescent="0.25">
      <c r="A333" s="1">
        <v>1</v>
      </c>
      <c r="B333" s="29" t="s">
        <v>219</v>
      </c>
      <c r="C333" s="30"/>
      <c r="D333" s="31"/>
      <c r="E333" s="14"/>
      <c r="F333" s="14"/>
      <c r="G333" s="31"/>
    </row>
    <row r="334" spans="1:7" s="26" customFormat="1" x14ac:dyDescent="0.25">
      <c r="A334" s="1">
        <v>1</v>
      </c>
      <c r="B334" s="32" t="s">
        <v>217</v>
      </c>
      <c r="C334" s="30"/>
      <c r="D334" s="31"/>
      <c r="E334" s="14"/>
      <c r="F334" s="14"/>
      <c r="G334" s="31"/>
    </row>
    <row r="335" spans="1:7" s="26" customFormat="1" ht="45" x14ac:dyDescent="0.25">
      <c r="A335" s="1">
        <v>1</v>
      </c>
      <c r="B335" s="29" t="s">
        <v>220</v>
      </c>
      <c r="C335" s="30"/>
      <c r="D335" s="31"/>
      <c r="E335" s="14"/>
      <c r="F335" s="14"/>
      <c r="G335" s="31"/>
    </row>
    <row r="336" spans="1:7" s="26" customFormat="1" x14ac:dyDescent="0.25">
      <c r="A336" s="1">
        <v>1</v>
      </c>
      <c r="B336" s="32" t="s">
        <v>217</v>
      </c>
      <c r="C336" s="30"/>
      <c r="D336" s="31"/>
      <c r="E336" s="14"/>
      <c r="F336" s="14"/>
      <c r="G336" s="31"/>
    </row>
    <row r="337" spans="1:7" s="26" customFormat="1" ht="45" x14ac:dyDescent="0.25">
      <c r="A337" s="1">
        <v>1</v>
      </c>
      <c r="B337" s="29" t="s">
        <v>221</v>
      </c>
      <c r="C337" s="30"/>
      <c r="D337" s="31"/>
      <c r="E337" s="14"/>
      <c r="F337" s="14"/>
      <c r="G337" s="31"/>
    </row>
    <row r="338" spans="1:7" s="26" customFormat="1" x14ac:dyDescent="0.25">
      <c r="A338" s="1">
        <v>1</v>
      </c>
      <c r="B338" s="32" t="s">
        <v>217</v>
      </c>
      <c r="C338" s="30"/>
      <c r="D338" s="31"/>
      <c r="E338" s="14"/>
      <c r="F338" s="14"/>
      <c r="G338" s="31"/>
    </row>
    <row r="339" spans="1:7" s="26" customFormat="1" ht="45" x14ac:dyDescent="0.25">
      <c r="A339" s="1">
        <v>1</v>
      </c>
      <c r="B339" s="29" t="s">
        <v>189</v>
      </c>
      <c r="C339" s="30"/>
      <c r="D339" s="31"/>
      <c r="E339" s="14"/>
      <c r="F339" s="14"/>
      <c r="G339" s="31"/>
    </row>
    <row r="340" spans="1:7" s="26" customFormat="1" ht="30" x14ac:dyDescent="0.25">
      <c r="A340" s="1">
        <v>1</v>
      </c>
      <c r="B340" s="29" t="s">
        <v>190</v>
      </c>
      <c r="C340" s="30"/>
      <c r="D340" s="31"/>
      <c r="E340" s="14"/>
      <c r="F340" s="14"/>
      <c r="G340" s="31"/>
    </row>
    <row r="341" spans="1:7" s="26" customFormat="1" ht="30" x14ac:dyDescent="0.25">
      <c r="A341" s="1">
        <v>1</v>
      </c>
      <c r="B341" s="29" t="s">
        <v>191</v>
      </c>
      <c r="C341" s="30"/>
      <c r="D341" s="31"/>
      <c r="E341" s="14"/>
      <c r="F341" s="14"/>
      <c r="G341" s="31"/>
    </row>
    <row r="342" spans="1:7" s="26" customFormat="1" x14ac:dyDescent="0.25">
      <c r="A342" s="1">
        <v>1</v>
      </c>
      <c r="B342" s="29" t="s">
        <v>192</v>
      </c>
      <c r="C342" s="30"/>
      <c r="D342" s="19">
        <v>53996</v>
      </c>
      <c r="E342" s="14"/>
      <c r="F342" s="14"/>
      <c r="G342" s="31"/>
    </row>
    <row r="343" spans="1:7" s="26" customFormat="1" x14ac:dyDescent="0.25">
      <c r="A343" s="1">
        <v>1</v>
      </c>
      <c r="B343" s="29" t="s">
        <v>224</v>
      </c>
      <c r="C343" s="30"/>
      <c r="D343" s="31"/>
      <c r="E343" s="14"/>
      <c r="F343" s="14"/>
      <c r="G343" s="31"/>
    </row>
    <row r="344" spans="1:7" s="26" customFormat="1" x14ac:dyDescent="0.25">
      <c r="A344" s="1">
        <v>1</v>
      </c>
      <c r="B344" s="32" t="s">
        <v>225</v>
      </c>
      <c r="C344" s="30"/>
      <c r="D344" s="31"/>
      <c r="E344" s="14"/>
      <c r="F344" s="14"/>
      <c r="G344" s="31"/>
    </row>
    <row r="345" spans="1:7" s="26" customFormat="1" x14ac:dyDescent="0.25">
      <c r="A345" s="1">
        <v>1</v>
      </c>
      <c r="B345" s="34" t="s">
        <v>120</v>
      </c>
      <c r="C345" s="30"/>
      <c r="D345" s="31"/>
      <c r="E345" s="14"/>
      <c r="F345" s="14"/>
      <c r="G345" s="31"/>
    </row>
    <row r="346" spans="1:7" s="26" customFormat="1" x14ac:dyDescent="0.25">
      <c r="A346" s="1">
        <v>1</v>
      </c>
      <c r="B346" s="33" t="s">
        <v>154</v>
      </c>
      <c r="C346" s="30"/>
      <c r="D346" s="31"/>
      <c r="E346" s="14"/>
      <c r="F346" s="14"/>
      <c r="G346" s="31"/>
    </row>
    <row r="347" spans="1:7" s="26" customFormat="1" ht="30" x14ac:dyDescent="0.25">
      <c r="A347" s="1">
        <v>1</v>
      </c>
      <c r="B347" s="34" t="s">
        <v>121</v>
      </c>
      <c r="C347" s="30"/>
      <c r="D347" s="31"/>
      <c r="E347" s="14"/>
      <c r="F347" s="14"/>
      <c r="G347" s="31"/>
    </row>
    <row r="348" spans="1:7" s="26" customFormat="1" ht="30" x14ac:dyDescent="0.25">
      <c r="A348" s="1">
        <v>1</v>
      </c>
      <c r="B348" s="101" t="s">
        <v>166</v>
      </c>
      <c r="C348" s="30"/>
      <c r="D348" s="31"/>
      <c r="E348" s="14"/>
      <c r="F348" s="14"/>
      <c r="G348" s="31"/>
    </row>
    <row r="349" spans="1:7" s="26" customFormat="1" x14ac:dyDescent="0.25">
      <c r="A349" s="1">
        <v>1</v>
      </c>
      <c r="B349" s="33" t="s">
        <v>226</v>
      </c>
      <c r="C349" s="30"/>
      <c r="D349" s="31"/>
      <c r="E349" s="14"/>
      <c r="F349" s="14"/>
      <c r="G349" s="31"/>
    </row>
    <row r="350" spans="1:7" s="26" customFormat="1" x14ac:dyDescent="0.25">
      <c r="A350" s="1">
        <v>1</v>
      </c>
      <c r="B350" s="37" t="s">
        <v>160</v>
      </c>
      <c r="C350" s="30"/>
      <c r="D350" s="25">
        <f>D322+ROUND(D345*3.2,0)+D347</f>
        <v>53996</v>
      </c>
      <c r="E350" s="14"/>
      <c r="F350" s="14"/>
      <c r="G350" s="31"/>
    </row>
    <row r="351" spans="1:7" s="26" customFormat="1" ht="18.75" customHeight="1" x14ac:dyDescent="0.25">
      <c r="A351" s="1">
        <v>1</v>
      </c>
      <c r="B351" s="82" t="s">
        <v>123</v>
      </c>
      <c r="C351" s="22"/>
      <c r="D351" s="99"/>
      <c r="E351" s="14"/>
      <c r="F351" s="14"/>
      <c r="G351" s="31"/>
    </row>
    <row r="352" spans="1:7" s="26" customFormat="1" x14ac:dyDescent="0.25">
      <c r="A352" s="1">
        <v>1</v>
      </c>
      <c r="B352" s="80" t="s">
        <v>21</v>
      </c>
      <c r="C352" s="22"/>
      <c r="D352" s="31">
        <v>6000</v>
      </c>
      <c r="E352" s="14"/>
      <c r="F352" s="14"/>
      <c r="G352" s="31"/>
    </row>
    <row r="353" spans="1:7" s="26" customFormat="1" ht="30" x14ac:dyDescent="0.25">
      <c r="A353" s="1">
        <v>1</v>
      </c>
      <c r="B353" s="80" t="s">
        <v>170</v>
      </c>
      <c r="C353" s="30"/>
      <c r="D353" s="31">
        <v>4900</v>
      </c>
      <c r="E353" s="14"/>
      <c r="F353" s="14"/>
      <c r="G353" s="31"/>
    </row>
    <row r="354" spans="1:7" s="26" customFormat="1" x14ac:dyDescent="0.25">
      <c r="A354" s="1">
        <v>1</v>
      </c>
      <c r="B354" s="80" t="s">
        <v>37</v>
      </c>
      <c r="C354" s="30"/>
      <c r="D354" s="31">
        <v>2150</v>
      </c>
      <c r="E354" s="14"/>
      <c r="F354" s="14"/>
      <c r="G354" s="31"/>
    </row>
    <row r="355" spans="1:7" s="26" customFormat="1" x14ac:dyDescent="0.25">
      <c r="A355" s="1">
        <v>1</v>
      </c>
      <c r="B355" s="80" t="s">
        <v>125</v>
      </c>
      <c r="C355" s="30"/>
      <c r="D355" s="31">
        <v>920</v>
      </c>
      <c r="E355" s="14"/>
      <c r="F355" s="14"/>
      <c r="G355" s="31"/>
    </row>
    <row r="356" spans="1:7" s="26" customFormat="1" ht="30" x14ac:dyDescent="0.25">
      <c r="A356" s="1">
        <v>1</v>
      </c>
      <c r="B356" s="80" t="s">
        <v>91</v>
      </c>
      <c r="C356" s="30"/>
      <c r="D356" s="31">
        <v>4800</v>
      </c>
      <c r="E356" s="14"/>
      <c r="F356" s="14"/>
      <c r="G356" s="31"/>
    </row>
    <row r="357" spans="1:7" s="26" customFormat="1" x14ac:dyDescent="0.25">
      <c r="A357" s="1">
        <v>1</v>
      </c>
      <c r="B357" s="80" t="s">
        <v>19</v>
      </c>
      <c r="C357" s="30"/>
      <c r="D357" s="31">
        <v>800</v>
      </c>
      <c r="E357" s="14"/>
      <c r="F357" s="14"/>
      <c r="G357" s="31"/>
    </row>
    <row r="358" spans="1:7" s="26" customFormat="1" x14ac:dyDescent="0.25">
      <c r="A358" s="1">
        <v>1</v>
      </c>
      <c r="B358" s="80" t="s">
        <v>246</v>
      </c>
      <c r="C358" s="30"/>
      <c r="D358" s="31">
        <v>370</v>
      </c>
      <c r="E358" s="14"/>
      <c r="F358" s="14"/>
      <c r="G358" s="31"/>
    </row>
    <row r="359" spans="1:7" s="26" customFormat="1" x14ac:dyDescent="0.25">
      <c r="A359" s="1">
        <v>1</v>
      </c>
      <c r="B359" s="80" t="s">
        <v>176</v>
      </c>
      <c r="C359" s="30"/>
      <c r="D359" s="31">
        <v>3487</v>
      </c>
      <c r="E359" s="14"/>
      <c r="F359" s="14"/>
      <c r="G359" s="31"/>
    </row>
    <row r="360" spans="1:7" s="26" customFormat="1" x14ac:dyDescent="0.25">
      <c r="A360" s="1">
        <v>1</v>
      </c>
      <c r="B360" s="73" t="s">
        <v>177</v>
      </c>
      <c r="C360" s="30"/>
      <c r="D360" s="31">
        <v>2650</v>
      </c>
      <c r="E360" s="14"/>
      <c r="F360" s="14"/>
      <c r="G360" s="31"/>
    </row>
    <row r="361" spans="1:7" s="26" customFormat="1" x14ac:dyDescent="0.25">
      <c r="A361" s="1">
        <v>1</v>
      </c>
      <c r="B361" s="80" t="s">
        <v>145</v>
      </c>
      <c r="C361" s="30"/>
      <c r="D361" s="31">
        <v>1640</v>
      </c>
      <c r="E361" s="14"/>
      <c r="F361" s="14"/>
      <c r="G361" s="31"/>
    </row>
    <row r="362" spans="1:7" s="26" customFormat="1" ht="30" x14ac:dyDescent="0.25">
      <c r="A362" s="1">
        <v>1</v>
      </c>
      <c r="B362" s="80" t="s">
        <v>178</v>
      </c>
      <c r="C362" s="30"/>
      <c r="D362" s="31">
        <v>2400</v>
      </c>
      <c r="E362" s="14"/>
      <c r="F362" s="14"/>
      <c r="G362" s="31"/>
    </row>
    <row r="363" spans="1:7" s="26" customFormat="1" ht="30" x14ac:dyDescent="0.25">
      <c r="A363" s="1">
        <v>1</v>
      </c>
      <c r="B363" s="80" t="s">
        <v>179</v>
      </c>
      <c r="C363" s="30"/>
      <c r="D363" s="31">
        <v>6500</v>
      </c>
      <c r="E363" s="14"/>
      <c r="F363" s="14"/>
      <c r="G363" s="31"/>
    </row>
    <row r="364" spans="1:7" s="26" customFormat="1" ht="18.75" customHeight="1" x14ac:dyDescent="0.25">
      <c r="A364" s="1">
        <v>1</v>
      </c>
      <c r="B364" s="74" t="s">
        <v>8</v>
      </c>
      <c r="C364" s="30"/>
      <c r="D364" s="31"/>
      <c r="E364" s="14"/>
      <c r="F364" s="14"/>
      <c r="G364" s="31"/>
    </row>
    <row r="365" spans="1:7" s="26" customFormat="1" ht="18.75" customHeight="1" x14ac:dyDescent="0.25">
      <c r="A365" s="1">
        <v>1</v>
      </c>
      <c r="B365" s="102" t="s">
        <v>139</v>
      </c>
      <c r="C365" s="30"/>
      <c r="D365" s="31"/>
      <c r="E365" s="14"/>
      <c r="F365" s="103"/>
      <c r="G365" s="104"/>
    </row>
    <row r="366" spans="1:7" s="26" customFormat="1" ht="16.5" customHeight="1" x14ac:dyDescent="0.25">
      <c r="A366" s="1">
        <v>1</v>
      </c>
      <c r="B366" s="43" t="s">
        <v>86</v>
      </c>
      <c r="C366" s="30">
        <v>330</v>
      </c>
      <c r="D366" s="31">
        <v>55</v>
      </c>
      <c r="E366" s="105">
        <v>30</v>
      </c>
      <c r="F366" s="19">
        <f>ROUND(G366/C366,0)</f>
        <v>5</v>
      </c>
      <c r="G366" s="15">
        <f>ROUND(D366*E366,0)</f>
        <v>1650</v>
      </c>
    </row>
    <row r="367" spans="1:7" s="26" customFormat="1" ht="17.25" customHeight="1" x14ac:dyDescent="0.25">
      <c r="A367" s="1">
        <v>1</v>
      </c>
      <c r="B367" s="74" t="s">
        <v>10</v>
      </c>
      <c r="C367" s="106"/>
      <c r="D367" s="107">
        <f>D366</f>
        <v>55</v>
      </c>
      <c r="E367" s="108">
        <f>E366</f>
        <v>30</v>
      </c>
      <c r="F367" s="109">
        <f>F366</f>
        <v>5</v>
      </c>
      <c r="G367" s="107">
        <f>G366</f>
        <v>1650</v>
      </c>
    </row>
    <row r="368" spans="1:7" s="26" customFormat="1" ht="16.5" customHeight="1" x14ac:dyDescent="0.25">
      <c r="A368" s="1">
        <v>1</v>
      </c>
      <c r="B368" s="102" t="s">
        <v>23</v>
      </c>
      <c r="C368" s="30"/>
      <c r="D368" s="31"/>
      <c r="E368" s="105"/>
      <c r="F368" s="19"/>
      <c r="G368" s="15"/>
    </row>
    <row r="369" spans="1:7" s="26" customFormat="1" ht="20.25" customHeight="1" x14ac:dyDescent="0.25">
      <c r="A369" s="1">
        <v>1</v>
      </c>
      <c r="B369" s="51" t="s">
        <v>140</v>
      </c>
      <c r="C369" s="30">
        <v>240</v>
      </c>
      <c r="D369" s="31">
        <v>1142</v>
      </c>
      <c r="E369" s="105">
        <v>8</v>
      </c>
      <c r="F369" s="19">
        <f>ROUND(G369/C369,0)</f>
        <v>38</v>
      </c>
      <c r="G369" s="15">
        <f>ROUND(D369*E369,0)</f>
        <v>9136</v>
      </c>
    </row>
    <row r="370" spans="1:7" s="26" customFormat="1" ht="17.25" customHeight="1" x14ac:dyDescent="0.25">
      <c r="A370" s="1">
        <v>1</v>
      </c>
      <c r="B370" s="51" t="s">
        <v>13</v>
      </c>
      <c r="C370" s="30">
        <v>240</v>
      </c>
      <c r="D370" s="31">
        <v>800</v>
      </c>
      <c r="E370" s="110">
        <v>5</v>
      </c>
      <c r="F370" s="19">
        <f>ROUND(G370/C370,0)</f>
        <v>17</v>
      </c>
      <c r="G370" s="15">
        <f>ROUND(D370*E370,0)</f>
        <v>4000</v>
      </c>
    </row>
    <row r="371" spans="1:7" s="26" customFormat="1" ht="18.75" customHeight="1" x14ac:dyDescent="0.25">
      <c r="A371" s="1">
        <v>1</v>
      </c>
      <c r="B371" s="52" t="s">
        <v>141</v>
      </c>
      <c r="C371" s="53"/>
      <c r="D371" s="111">
        <f>D369+D370</f>
        <v>1942</v>
      </c>
      <c r="E371" s="112">
        <f>G371/D371</f>
        <v>6.7641606591143155</v>
      </c>
      <c r="F371" s="111">
        <f>F369+F370</f>
        <v>55</v>
      </c>
      <c r="G371" s="111">
        <f>G369+G370</f>
        <v>13136</v>
      </c>
    </row>
    <row r="372" spans="1:7" s="26" customFormat="1" ht="24.75" customHeight="1" thickBot="1" x14ac:dyDescent="0.3">
      <c r="A372" s="1">
        <v>1</v>
      </c>
      <c r="B372" s="56" t="s">
        <v>117</v>
      </c>
      <c r="C372" s="113"/>
      <c r="D372" s="99">
        <f>D367+D371</f>
        <v>1997</v>
      </c>
      <c r="E372" s="114">
        <f>G372/D372</f>
        <v>7.4041061592388582</v>
      </c>
      <c r="F372" s="99">
        <f>F367+F371</f>
        <v>60</v>
      </c>
      <c r="G372" s="99">
        <f>G367+G371</f>
        <v>14786</v>
      </c>
    </row>
    <row r="373" spans="1:7" s="66" customFormat="1" ht="19.5" customHeight="1" thickBot="1" x14ac:dyDescent="0.3">
      <c r="A373" s="1">
        <v>1</v>
      </c>
      <c r="B373" s="63" t="s">
        <v>11</v>
      </c>
      <c r="C373" s="64"/>
      <c r="D373" s="78"/>
      <c r="E373" s="78"/>
      <c r="F373" s="78"/>
      <c r="G373" s="78"/>
    </row>
    <row r="374" spans="1:7" s="96" customFormat="1" ht="27.75" customHeight="1" x14ac:dyDescent="0.25">
      <c r="A374" s="1">
        <v>1</v>
      </c>
      <c r="B374" s="97" t="s">
        <v>153</v>
      </c>
      <c r="C374" s="22"/>
      <c r="D374" s="31"/>
      <c r="E374" s="31"/>
      <c r="F374" s="31"/>
      <c r="G374" s="31"/>
    </row>
    <row r="375" spans="1:7" s="96" customFormat="1" x14ac:dyDescent="0.25">
      <c r="A375" s="1">
        <v>1</v>
      </c>
      <c r="B375" s="115" t="s">
        <v>161</v>
      </c>
      <c r="C375" s="116"/>
      <c r="D375" s="19"/>
      <c r="E375" s="31"/>
      <c r="F375" s="31"/>
      <c r="G375" s="31"/>
    </row>
    <row r="376" spans="1:7" s="96" customFormat="1" ht="19.5" customHeight="1" x14ac:dyDescent="0.25">
      <c r="A376" s="1">
        <v>1</v>
      </c>
      <c r="B376" s="29" t="s">
        <v>122</v>
      </c>
      <c r="C376" s="28"/>
      <c r="D376" s="19">
        <f>D377+D378+D385+D393+D394+D395+D396+D397</f>
        <v>10324.736842105263</v>
      </c>
      <c r="E376" s="104"/>
      <c r="F376" s="104"/>
      <c r="G376" s="104"/>
    </row>
    <row r="377" spans="1:7" s="96" customFormat="1" x14ac:dyDescent="0.25">
      <c r="A377" s="1">
        <v>1</v>
      </c>
      <c r="B377" s="29" t="s">
        <v>155</v>
      </c>
      <c r="C377" s="28"/>
      <c r="D377" s="19"/>
      <c r="E377" s="104"/>
      <c r="F377" s="104"/>
      <c r="G377" s="104"/>
    </row>
    <row r="378" spans="1:7" s="96" customFormat="1" ht="30" x14ac:dyDescent="0.25">
      <c r="A378" s="1">
        <v>1</v>
      </c>
      <c r="B378" s="29" t="s">
        <v>156</v>
      </c>
      <c r="C378" s="28"/>
      <c r="D378" s="19">
        <f>D379+D380+D381+D383</f>
        <v>0</v>
      </c>
      <c r="E378" s="104"/>
      <c r="F378" s="104"/>
      <c r="G378" s="104"/>
    </row>
    <row r="379" spans="1:7" s="96" customFormat="1" ht="30" x14ac:dyDescent="0.25">
      <c r="A379" s="1">
        <v>1</v>
      </c>
      <c r="B379" s="29" t="s">
        <v>157</v>
      </c>
      <c r="C379" s="28"/>
      <c r="D379" s="19"/>
      <c r="E379" s="104"/>
      <c r="F379" s="104"/>
      <c r="G379" s="104"/>
    </row>
    <row r="380" spans="1:7" s="96" customFormat="1" ht="30" x14ac:dyDescent="0.25">
      <c r="A380" s="1">
        <v>1</v>
      </c>
      <c r="B380" s="29" t="s">
        <v>158</v>
      </c>
      <c r="C380" s="28"/>
      <c r="D380" s="19"/>
      <c r="E380" s="104"/>
      <c r="F380" s="104"/>
      <c r="G380" s="104"/>
    </row>
    <row r="381" spans="1:7" s="96" customFormat="1" ht="45" x14ac:dyDescent="0.25">
      <c r="A381" s="1">
        <v>1</v>
      </c>
      <c r="B381" s="29" t="s">
        <v>216</v>
      </c>
      <c r="C381" s="28"/>
      <c r="D381" s="19"/>
      <c r="E381" s="104"/>
      <c r="F381" s="104"/>
      <c r="G381" s="104"/>
    </row>
    <row r="382" spans="1:7" s="96" customFormat="1" x14ac:dyDescent="0.25">
      <c r="A382" s="1">
        <v>1</v>
      </c>
      <c r="B382" s="32" t="s">
        <v>217</v>
      </c>
      <c r="C382" s="28"/>
      <c r="D382" s="19"/>
      <c r="E382" s="104"/>
      <c r="F382" s="104"/>
      <c r="G382" s="104"/>
    </row>
    <row r="383" spans="1:7" s="96" customFormat="1" ht="30" x14ac:dyDescent="0.25">
      <c r="A383" s="1">
        <v>1</v>
      </c>
      <c r="B383" s="29" t="s">
        <v>218</v>
      </c>
      <c r="C383" s="28"/>
      <c r="D383" s="19"/>
      <c r="E383" s="104"/>
      <c r="F383" s="104"/>
      <c r="G383" s="104"/>
    </row>
    <row r="384" spans="1:7" s="96" customFormat="1" x14ac:dyDescent="0.25">
      <c r="A384" s="1">
        <v>1</v>
      </c>
      <c r="B384" s="32" t="s">
        <v>217</v>
      </c>
      <c r="C384" s="28"/>
      <c r="D384" s="19"/>
      <c r="E384" s="104"/>
      <c r="F384" s="104"/>
      <c r="G384" s="104"/>
    </row>
    <row r="385" spans="1:7" s="96" customFormat="1" ht="45" x14ac:dyDescent="0.25">
      <c r="A385" s="1">
        <v>1</v>
      </c>
      <c r="B385" s="29" t="s">
        <v>186</v>
      </c>
      <c r="C385" s="28"/>
      <c r="D385" s="19">
        <f>D386+D387+D389+D391</f>
        <v>0</v>
      </c>
      <c r="E385" s="104"/>
      <c r="F385" s="104"/>
      <c r="G385" s="104"/>
    </row>
    <row r="386" spans="1:7" s="96" customFormat="1" ht="30" x14ac:dyDescent="0.25">
      <c r="A386" s="1">
        <v>1</v>
      </c>
      <c r="B386" s="29" t="s">
        <v>187</v>
      </c>
      <c r="C386" s="28"/>
      <c r="D386" s="19"/>
      <c r="E386" s="104"/>
      <c r="F386" s="104"/>
      <c r="G386" s="104"/>
    </row>
    <row r="387" spans="1:7" s="96" customFormat="1" ht="60" x14ac:dyDescent="0.25">
      <c r="A387" s="1">
        <v>1</v>
      </c>
      <c r="B387" s="29" t="s">
        <v>219</v>
      </c>
      <c r="C387" s="28"/>
      <c r="D387" s="19"/>
      <c r="E387" s="104"/>
      <c r="F387" s="104"/>
      <c r="G387" s="104"/>
    </row>
    <row r="388" spans="1:7" s="96" customFormat="1" x14ac:dyDescent="0.25">
      <c r="A388" s="1">
        <v>1</v>
      </c>
      <c r="B388" s="32" t="s">
        <v>217</v>
      </c>
      <c r="C388" s="28"/>
      <c r="D388" s="19"/>
      <c r="E388" s="104"/>
      <c r="F388" s="104"/>
      <c r="G388" s="104"/>
    </row>
    <row r="389" spans="1:7" s="96" customFormat="1" ht="45" x14ac:dyDescent="0.25">
      <c r="A389" s="1">
        <v>1</v>
      </c>
      <c r="B389" s="29" t="s">
        <v>220</v>
      </c>
      <c r="C389" s="28"/>
      <c r="D389" s="19"/>
      <c r="E389" s="104"/>
      <c r="F389" s="104"/>
      <c r="G389" s="104"/>
    </row>
    <row r="390" spans="1:7" s="96" customFormat="1" x14ac:dyDescent="0.25">
      <c r="A390" s="1">
        <v>1</v>
      </c>
      <c r="B390" s="32" t="s">
        <v>217</v>
      </c>
      <c r="C390" s="28"/>
      <c r="D390" s="19"/>
      <c r="E390" s="104"/>
      <c r="F390" s="104"/>
      <c r="G390" s="104"/>
    </row>
    <row r="391" spans="1:7" s="96" customFormat="1" ht="30" x14ac:dyDescent="0.25">
      <c r="A391" s="1">
        <v>1</v>
      </c>
      <c r="B391" s="29" t="s">
        <v>188</v>
      </c>
      <c r="C391" s="28"/>
      <c r="D391" s="19"/>
      <c r="E391" s="104"/>
      <c r="F391" s="104"/>
      <c r="G391" s="104"/>
    </row>
    <row r="392" spans="1:7" s="96" customFormat="1" x14ac:dyDescent="0.25">
      <c r="A392" s="1">
        <v>1</v>
      </c>
      <c r="B392" s="32" t="s">
        <v>217</v>
      </c>
      <c r="C392" s="28"/>
      <c r="D392" s="19"/>
      <c r="E392" s="104"/>
      <c r="F392" s="104"/>
      <c r="G392" s="104"/>
    </row>
    <row r="393" spans="1:7" s="96" customFormat="1" ht="45" x14ac:dyDescent="0.25">
      <c r="A393" s="1">
        <v>1</v>
      </c>
      <c r="B393" s="29" t="s">
        <v>189</v>
      </c>
      <c r="C393" s="28"/>
      <c r="D393" s="19"/>
      <c r="E393" s="104"/>
      <c r="F393" s="104"/>
      <c r="G393" s="104"/>
    </row>
    <row r="394" spans="1:7" s="96" customFormat="1" ht="30" x14ac:dyDescent="0.25">
      <c r="A394" s="1">
        <v>1</v>
      </c>
      <c r="B394" s="29" t="s">
        <v>190</v>
      </c>
      <c r="C394" s="28"/>
      <c r="D394" s="19"/>
      <c r="E394" s="104"/>
      <c r="F394" s="104"/>
      <c r="G394" s="104"/>
    </row>
    <row r="395" spans="1:7" s="96" customFormat="1" ht="30" x14ac:dyDescent="0.25">
      <c r="A395" s="1">
        <v>1</v>
      </c>
      <c r="B395" s="29" t="s">
        <v>191</v>
      </c>
      <c r="C395" s="28"/>
      <c r="D395" s="19"/>
      <c r="E395" s="104"/>
      <c r="F395" s="104"/>
      <c r="G395" s="104"/>
    </row>
    <row r="396" spans="1:7" s="96" customFormat="1" x14ac:dyDescent="0.25">
      <c r="A396" s="1">
        <v>1</v>
      </c>
      <c r="B396" s="29" t="s">
        <v>192</v>
      </c>
      <c r="C396" s="28"/>
      <c r="D396" s="19"/>
      <c r="E396" s="104"/>
      <c r="F396" s="104"/>
      <c r="G396" s="104"/>
    </row>
    <row r="397" spans="1:7" s="96" customFormat="1" x14ac:dyDescent="0.25">
      <c r="A397" s="1">
        <v>1</v>
      </c>
      <c r="B397" s="29" t="s">
        <v>224</v>
      </c>
      <c r="C397" s="28"/>
      <c r="D397" s="19">
        <f>D398/3.8</f>
        <v>10324.736842105263</v>
      </c>
      <c r="E397" s="104"/>
      <c r="F397" s="104"/>
      <c r="G397" s="104"/>
    </row>
    <row r="398" spans="1:7" s="96" customFormat="1" x14ac:dyDescent="0.25">
      <c r="A398" s="1">
        <v>1</v>
      </c>
      <c r="B398" s="33" t="s">
        <v>230</v>
      </c>
      <c r="C398" s="28"/>
      <c r="D398" s="19">
        <v>39234</v>
      </c>
      <c r="E398" s="104"/>
      <c r="F398" s="104"/>
      <c r="G398" s="104"/>
    </row>
    <row r="399" spans="1:7" s="96" customFormat="1" x14ac:dyDescent="0.25">
      <c r="A399" s="1">
        <v>1</v>
      </c>
      <c r="B399" s="34" t="s">
        <v>120</v>
      </c>
      <c r="C399" s="28"/>
      <c r="D399" s="19">
        <f>D400/3.8/3.2</f>
        <v>19717.598684210527</v>
      </c>
      <c r="E399" s="104"/>
      <c r="F399" s="104"/>
      <c r="G399" s="104"/>
    </row>
    <row r="400" spans="1:7" s="96" customFormat="1" x14ac:dyDescent="0.25">
      <c r="A400" s="1">
        <v>1</v>
      </c>
      <c r="B400" s="33" t="s">
        <v>154</v>
      </c>
      <c r="C400" s="28"/>
      <c r="D400" s="19">
        <v>239766</v>
      </c>
      <c r="E400" s="104"/>
      <c r="F400" s="104"/>
      <c r="G400" s="104"/>
    </row>
    <row r="401" spans="1:7" s="96" customFormat="1" ht="30" x14ac:dyDescent="0.25">
      <c r="A401" s="1">
        <v>1</v>
      </c>
      <c r="B401" s="34" t="s">
        <v>121</v>
      </c>
      <c r="C401" s="28"/>
      <c r="D401" s="19"/>
      <c r="E401" s="104"/>
      <c r="F401" s="104"/>
      <c r="G401" s="104"/>
    </row>
    <row r="402" spans="1:7" s="96" customFormat="1" ht="30" x14ac:dyDescent="0.25">
      <c r="A402" s="1">
        <v>1</v>
      </c>
      <c r="B402" s="33" t="s">
        <v>166</v>
      </c>
      <c r="C402" s="28"/>
      <c r="D402" s="19"/>
      <c r="E402" s="104"/>
      <c r="F402" s="104"/>
      <c r="G402" s="104"/>
    </row>
    <row r="403" spans="1:7" s="96" customFormat="1" x14ac:dyDescent="0.25">
      <c r="A403" s="1">
        <v>1</v>
      </c>
      <c r="B403" s="36" t="s">
        <v>222</v>
      </c>
      <c r="C403" s="28"/>
      <c r="D403" s="19"/>
      <c r="E403" s="104"/>
      <c r="F403" s="104"/>
      <c r="G403" s="104"/>
    </row>
    <row r="404" spans="1:7" s="96" customFormat="1" x14ac:dyDescent="0.25">
      <c r="A404" s="1">
        <v>1</v>
      </c>
      <c r="B404" s="33" t="s">
        <v>154</v>
      </c>
      <c r="C404" s="28"/>
      <c r="D404" s="19"/>
      <c r="E404" s="104"/>
      <c r="F404" s="104"/>
      <c r="G404" s="104"/>
    </row>
    <row r="405" spans="1:7" s="96" customFormat="1" ht="15.75" thickBot="1" x14ac:dyDescent="0.3">
      <c r="A405" s="1">
        <v>1</v>
      </c>
      <c r="B405" s="37" t="s">
        <v>160</v>
      </c>
      <c r="C405" s="28"/>
      <c r="D405" s="25">
        <f>D376+ROUND(D399*3.2,0)+D401</f>
        <v>73420.736842105267</v>
      </c>
      <c r="E405" s="104"/>
      <c r="F405" s="104"/>
      <c r="G405" s="104"/>
    </row>
    <row r="406" spans="1:7" s="66" customFormat="1" ht="15.75" thickBot="1" x14ac:dyDescent="0.3">
      <c r="A406" s="1">
        <v>1</v>
      </c>
      <c r="B406" s="63" t="s">
        <v>11</v>
      </c>
      <c r="C406" s="64"/>
      <c r="D406" s="65"/>
      <c r="E406" s="65"/>
      <c r="F406" s="65"/>
      <c r="G406" s="65"/>
    </row>
    <row r="407" spans="1:7" s="96" customFormat="1" ht="14.25" customHeight="1" x14ac:dyDescent="0.25">
      <c r="A407" s="1">
        <v>1</v>
      </c>
      <c r="B407" s="120"/>
      <c r="C407" s="95"/>
      <c r="D407" s="31"/>
      <c r="E407" s="31"/>
      <c r="F407" s="31"/>
      <c r="G407" s="31"/>
    </row>
    <row r="408" spans="1:7" ht="21" customHeight="1" x14ac:dyDescent="0.25">
      <c r="A408" s="1">
        <v>1</v>
      </c>
      <c r="B408" s="121" t="s">
        <v>205</v>
      </c>
      <c r="C408" s="17"/>
      <c r="D408" s="31"/>
      <c r="E408" s="31"/>
      <c r="F408" s="31"/>
      <c r="G408" s="31"/>
    </row>
    <row r="409" spans="1:7" ht="16.5" customHeight="1" x14ac:dyDescent="0.25">
      <c r="A409" s="1">
        <v>1</v>
      </c>
      <c r="B409" s="13" t="s">
        <v>5</v>
      </c>
      <c r="C409" s="17"/>
      <c r="D409" s="31"/>
      <c r="E409" s="31"/>
      <c r="F409" s="31"/>
      <c r="G409" s="31"/>
    </row>
    <row r="410" spans="1:7" ht="15" customHeight="1" x14ac:dyDescent="0.25">
      <c r="A410" s="1">
        <v>1</v>
      </c>
      <c r="B410" s="80" t="s">
        <v>51</v>
      </c>
      <c r="C410" s="17">
        <v>330</v>
      </c>
      <c r="D410" s="31">
        <v>7000</v>
      </c>
      <c r="E410" s="122">
        <v>3</v>
      </c>
      <c r="F410" s="19">
        <f>ROUND(G410/C410,0)</f>
        <v>64</v>
      </c>
      <c r="G410" s="31">
        <f>ROUND(D410*E410,0)</f>
        <v>21000</v>
      </c>
    </row>
    <row r="411" spans="1:7" ht="18.75" customHeight="1" x14ac:dyDescent="0.25">
      <c r="A411" s="1">
        <v>1</v>
      </c>
      <c r="B411" s="123" t="s">
        <v>6</v>
      </c>
      <c r="C411" s="81"/>
      <c r="D411" s="99">
        <f>D410</f>
        <v>7000</v>
      </c>
      <c r="E411" s="24">
        <f>G411/D411</f>
        <v>3</v>
      </c>
      <c r="F411" s="99">
        <f>F410</f>
        <v>64</v>
      </c>
      <c r="G411" s="99">
        <f>G410</f>
        <v>21000</v>
      </c>
    </row>
    <row r="412" spans="1:7" x14ac:dyDescent="0.25">
      <c r="A412" s="1">
        <v>1</v>
      </c>
      <c r="B412" s="115" t="s">
        <v>161</v>
      </c>
      <c r="C412" s="116"/>
      <c r="D412" s="19"/>
      <c r="E412" s="24"/>
      <c r="F412" s="99"/>
      <c r="G412" s="99"/>
    </row>
    <row r="413" spans="1:7" x14ac:dyDescent="0.25">
      <c r="A413" s="1">
        <v>1</v>
      </c>
      <c r="B413" s="29" t="s">
        <v>122</v>
      </c>
      <c r="C413" s="28"/>
      <c r="D413" s="19">
        <f>D414+D415+D422+D430+D431+D432+D433+D434</f>
        <v>1446</v>
      </c>
      <c r="E413" s="24"/>
      <c r="F413" s="99"/>
      <c r="G413" s="99"/>
    </row>
    <row r="414" spans="1:7" x14ac:dyDescent="0.25">
      <c r="A414" s="1">
        <v>1</v>
      </c>
      <c r="B414" s="29" t="s">
        <v>155</v>
      </c>
      <c r="C414" s="28"/>
      <c r="D414" s="19"/>
      <c r="E414" s="24"/>
      <c r="F414" s="99"/>
      <c r="G414" s="99"/>
    </row>
    <row r="415" spans="1:7" ht="30" x14ac:dyDescent="0.25">
      <c r="A415" s="1">
        <v>1</v>
      </c>
      <c r="B415" s="29" t="s">
        <v>156</v>
      </c>
      <c r="C415" s="28"/>
      <c r="D415" s="31">
        <f>D416+D417+D418+D420</f>
        <v>0</v>
      </c>
      <c r="E415" s="24"/>
      <c r="F415" s="99"/>
      <c r="G415" s="99"/>
    </row>
    <row r="416" spans="1:7" ht="30" x14ac:dyDescent="0.25">
      <c r="A416" s="1">
        <v>1</v>
      </c>
      <c r="B416" s="29" t="s">
        <v>157</v>
      </c>
      <c r="C416" s="28"/>
      <c r="D416" s="19"/>
      <c r="E416" s="24"/>
      <c r="F416" s="99"/>
      <c r="G416" s="99"/>
    </row>
    <row r="417" spans="1:7" ht="30" x14ac:dyDescent="0.25">
      <c r="A417" s="1">
        <v>1</v>
      </c>
      <c r="B417" s="29" t="s">
        <v>158</v>
      </c>
      <c r="C417" s="28"/>
      <c r="D417" s="19"/>
      <c r="E417" s="24"/>
      <c r="F417" s="99"/>
      <c r="G417" s="99"/>
    </row>
    <row r="418" spans="1:7" ht="45" x14ac:dyDescent="0.25">
      <c r="A418" s="1">
        <v>1</v>
      </c>
      <c r="B418" s="29" t="s">
        <v>216</v>
      </c>
      <c r="C418" s="28"/>
      <c r="D418" s="19"/>
      <c r="E418" s="24"/>
      <c r="F418" s="99"/>
      <c r="G418" s="99"/>
    </row>
    <row r="419" spans="1:7" x14ac:dyDescent="0.25">
      <c r="A419" s="1">
        <v>1</v>
      </c>
      <c r="B419" s="32" t="s">
        <v>217</v>
      </c>
      <c r="C419" s="28"/>
      <c r="D419" s="19"/>
      <c r="E419" s="24"/>
      <c r="F419" s="99"/>
      <c r="G419" s="99"/>
    </row>
    <row r="420" spans="1:7" ht="30" x14ac:dyDescent="0.25">
      <c r="A420" s="1">
        <v>1</v>
      </c>
      <c r="B420" s="29" t="s">
        <v>218</v>
      </c>
      <c r="C420" s="28"/>
      <c r="D420" s="19"/>
      <c r="E420" s="24"/>
      <c r="F420" s="99"/>
      <c r="G420" s="99"/>
    </row>
    <row r="421" spans="1:7" x14ac:dyDescent="0.25">
      <c r="A421" s="1">
        <v>1</v>
      </c>
      <c r="B421" s="32" t="s">
        <v>217</v>
      </c>
      <c r="C421" s="28"/>
      <c r="D421" s="19"/>
      <c r="E421" s="24"/>
      <c r="F421" s="99"/>
      <c r="G421" s="99"/>
    </row>
    <row r="422" spans="1:7" ht="36" customHeight="1" x14ac:dyDescent="0.25">
      <c r="A422" s="1">
        <v>1</v>
      </c>
      <c r="B422" s="29" t="s">
        <v>186</v>
      </c>
      <c r="C422" s="28"/>
      <c r="D422" s="31">
        <f>D423+D424+D426+D428</f>
        <v>0</v>
      </c>
      <c r="E422" s="24"/>
      <c r="F422" s="99"/>
      <c r="G422" s="99"/>
    </row>
    <row r="423" spans="1:7" ht="30" x14ac:dyDescent="0.25">
      <c r="A423" s="1">
        <v>1</v>
      </c>
      <c r="B423" s="29" t="s">
        <v>187</v>
      </c>
      <c r="C423" s="28"/>
      <c r="D423" s="19"/>
      <c r="E423" s="24"/>
      <c r="F423" s="99"/>
      <c r="G423" s="99"/>
    </row>
    <row r="424" spans="1:7" ht="60" x14ac:dyDescent="0.25">
      <c r="A424" s="1">
        <v>1</v>
      </c>
      <c r="B424" s="29" t="s">
        <v>219</v>
      </c>
      <c r="C424" s="28"/>
      <c r="D424" s="19"/>
      <c r="E424" s="24"/>
      <c r="F424" s="99"/>
      <c r="G424" s="99"/>
    </row>
    <row r="425" spans="1:7" x14ac:dyDescent="0.25">
      <c r="A425" s="1">
        <v>1</v>
      </c>
      <c r="B425" s="32" t="s">
        <v>217</v>
      </c>
      <c r="C425" s="28"/>
      <c r="D425" s="19"/>
      <c r="E425" s="24"/>
      <c r="F425" s="99"/>
      <c r="G425" s="99"/>
    </row>
    <row r="426" spans="1:7" ht="45" x14ac:dyDescent="0.25">
      <c r="A426" s="1">
        <v>1</v>
      </c>
      <c r="B426" s="29" t="s">
        <v>220</v>
      </c>
      <c r="C426" s="28"/>
      <c r="D426" s="19"/>
      <c r="E426" s="24"/>
      <c r="F426" s="99"/>
      <c r="G426" s="99"/>
    </row>
    <row r="427" spans="1:7" x14ac:dyDescent="0.25">
      <c r="A427" s="1">
        <v>1</v>
      </c>
      <c r="B427" s="32" t="s">
        <v>217</v>
      </c>
      <c r="C427" s="28"/>
      <c r="D427" s="19"/>
      <c r="E427" s="24"/>
      <c r="F427" s="99"/>
      <c r="G427" s="99"/>
    </row>
    <row r="428" spans="1:7" ht="45" x14ac:dyDescent="0.25">
      <c r="A428" s="1">
        <v>1</v>
      </c>
      <c r="B428" s="29" t="s">
        <v>221</v>
      </c>
      <c r="C428" s="28"/>
      <c r="D428" s="19"/>
      <c r="E428" s="24"/>
      <c r="F428" s="99"/>
      <c r="G428" s="99"/>
    </row>
    <row r="429" spans="1:7" x14ac:dyDescent="0.25">
      <c r="A429" s="1">
        <v>1</v>
      </c>
      <c r="B429" s="32" t="s">
        <v>217</v>
      </c>
      <c r="C429" s="28"/>
      <c r="D429" s="19"/>
      <c r="E429" s="24"/>
      <c r="F429" s="99"/>
      <c r="G429" s="99"/>
    </row>
    <row r="430" spans="1:7" ht="45" x14ac:dyDescent="0.25">
      <c r="A430" s="1">
        <v>1</v>
      </c>
      <c r="B430" s="29" t="s">
        <v>189</v>
      </c>
      <c r="C430" s="28"/>
      <c r="D430" s="19"/>
      <c r="E430" s="24"/>
      <c r="F430" s="99"/>
      <c r="G430" s="99"/>
    </row>
    <row r="431" spans="1:7" ht="30" x14ac:dyDescent="0.25">
      <c r="A431" s="1">
        <v>1</v>
      </c>
      <c r="B431" s="29" t="s">
        <v>190</v>
      </c>
      <c r="C431" s="28"/>
      <c r="D431" s="19"/>
      <c r="E431" s="24"/>
      <c r="F431" s="99"/>
      <c r="G431" s="99"/>
    </row>
    <row r="432" spans="1:7" ht="30" x14ac:dyDescent="0.25">
      <c r="A432" s="1">
        <v>1</v>
      </c>
      <c r="B432" s="29" t="s">
        <v>191</v>
      </c>
      <c r="C432" s="28"/>
      <c r="D432" s="19"/>
      <c r="E432" s="24"/>
      <c r="F432" s="99"/>
      <c r="G432" s="99"/>
    </row>
    <row r="433" spans="1:7" x14ac:dyDescent="0.25">
      <c r="A433" s="1">
        <v>1</v>
      </c>
      <c r="B433" s="29" t="s">
        <v>192</v>
      </c>
      <c r="C433" s="28"/>
      <c r="D433" s="19">
        <v>1446</v>
      </c>
      <c r="E433" s="24"/>
      <c r="F433" s="99"/>
      <c r="G433" s="99"/>
    </row>
    <row r="434" spans="1:7" x14ac:dyDescent="0.25">
      <c r="A434" s="1">
        <v>1</v>
      </c>
      <c r="B434" s="29" t="s">
        <v>224</v>
      </c>
      <c r="C434" s="28"/>
      <c r="D434" s="19"/>
      <c r="E434" s="24"/>
      <c r="F434" s="99"/>
      <c r="G434" s="99"/>
    </row>
    <row r="435" spans="1:7" x14ac:dyDescent="0.25">
      <c r="A435" s="1">
        <v>1</v>
      </c>
      <c r="B435" s="32" t="s">
        <v>225</v>
      </c>
      <c r="C435" s="28"/>
      <c r="D435" s="19"/>
      <c r="E435" s="24"/>
      <c r="F435" s="99"/>
      <c r="G435" s="99"/>
    </row>
    <row r="436" spans="1:7" x14ac:dyDescent="0.25">
      <c r="A436" s="1">
        <v>1</v>
      </c>
      <c r="B436" s="34" t="s">
        <v>120</v>
      </c>
      <c r="C436" s="28"/>
      <c r="D436" s="19"/>
      <c r="E436" s="24"/>
      <c r="F436" s="99"/>
      <c r="G436" s="99"/>
    </row>
    <row r="437" spans="1:7" x14ac:dyDescent="0.25">
      <c r="A437" s="1">
        <v>1</v>
      </c>
      <c r="B437" s="33" t="s">
        <v>154</v>
      </c>
      <c r="C437" s="28"/>
      <c r="D437" s="19"/>
      <c r="E437" s="24"/>
      <c r="F437" s="99"/>
      <c r="G437" s="99"/>
    </row>
    <row r="438" spans="1:7" ht="30" x14ac:dyDescent="0.25">
      <c r="A438" s="1">
        <v>1</v>
      </c>
      <c r="B438" s="34" t="s">
        <v>121</v>
      </c>
      <c r="C438" s="28"/>
      <c r="D438" s="19"/>
      <c r="E438" s="24"/>
      <c r="F438" s="99"/>
      <c r="G438" s="99"/>
    </row>
    <row r="439" spans="1:7" ht="30" x14ac:dyDescent="0.25">
      <c r="A439" s="1">
        <v>1</v>
      </c>
      <c r="B439" s="101" t="s">
        <v>166</v>
      </c>
      <c r="C439" s="28"/>
      <c r="D439" s="19"/>
      <c r="E439" s="24"/>
      <c r="F439" s="99"/>
      <c r="G439" s="99"/>
    </row>
    <row r="440" spans="1:7" x14ac:dyDescent="0.25">
      <c r="A440" s="1">
        <v>1</v>
      </c>
      <c r="B440" s="33" t="s">
        <v>226</v>
      </c>
      <c r="C440" s="28"/>
      <c r="D440" s="19"/>
      <c r="E440" s="24"/>
      <c r="F440" s="99"/>
      <c r="G440" s="99"/>
    </row>
    <row r="441" spans="1:7" x14ac:dyDescent="0.25">
      <c r="A441" s="1">
        <v>1</v>
      </c>
      <c r="B441" s="37" t="s">
        <v>160</v>
      </c>
      <c r="C441" s="28"/>
      <c r="D441" s="25">
        <f>D413+ROUND(D436*3.2,0)+D438</f>
        <v>1446</v>
      </c>
      <c r="E441" s="24"/>
      <c r="F441" s="99"/>
      <c r="G441" s="99"/>
    </row>
    <row r="442" spans="1:7" ht="16.5" customHeight="1" x14ac:dyDescent="0.25">
      <c r="A442" s="1">
        <v>1</v>
      </c>
      <c r="B442" s="82" t="s">
        <v>123</v>
      </c>
      <c r="C442" s="22"/>
      <c r="D442" s="99"/>
      <c r="E442" s="24"/>
      <c r="F442" s="99"/>
      <c r="G442" s="99"/>
    </row>
    <row r="443" spans="1:7" ht="28.5" customHeight="1" x14ac:dyDescent="0.25">
      <c r="A443" s="1">
        <v>1</v>
      </c>
      <c r="B443" s="80" t="s">
        <v>147</v>
      </c>
      <c r="C443" s="22"/>
      <c r="D443" s="31">
        <v>2006</v>
      </c>
      <c r="E443" s="14"/>
      <c r="F443" s="14"/>
      <c r="G443" s="31"/>
    </row>
    <row r="444" spans="1:7" ht="48.75" customHeight="1" x14ac:dyDescent="0.25">
      <c r="A444" s="1">
        <v>1</v>
      </c>
      <c r="B444" s="80" t="s">
        <v>148</v>
      </c>
      <c r="C444" s="22"/>
      <c r="D444" s="31">
        <v>290</v>
      </c>
      <c r="E444" s="14"/>
      <c r="F444" s="14"/>
      <c r="G444" s="31"/>
    </row>
    <row r="445" spans="1:7" ht="17.25" customHeight="1" x14ac:dyDescent="0.25">
      <c r="A445" s="1">
        <v>1</v>
      </c>
      <c r="B445" s="102" t="s">
        <v>8</v>
      </c>
      <c r="C445" s="22"/>
      <c r="D445" s="31"/>
      <c r="E445" s="14"/>
      <c r="F445" s="14"/>
      <c r="G445" s="31"/>
    </row>
    <row r="446" spans="1:7" ht="17.25" customHeight="1" x14ac:dyDescent="0.25">
      <c r="A446" s="1">
        <v>1</v>
      </c>
      <c r="B446" s="102" t="s">
        <v>139</v>
      </c>
      <c r="C446" s="30"/>
      <c r="D446" s="31"/>
      <c r="E446" s="14"/>
      <c r="F446" s="103"/>
      <c r="G446" s="104"/>
    </row>
    <row r="447" spans="1:7" ht="17.25" customHeight="1" x14ac:dyDescent="0.25">
      <c r="A447" s="1">
        <v>1</v>
      </c>
      <c r="B447" s="43" t="s">
        <v>51</v>
      </c>
      <c r="C447" s="30">
        <v>330</v>
      </c>
      <c r="D447" s="31">
        <v>110</v>
      </c>
      <c r="E447" s="122">
        <v>8</v>
      </c>
      <c r="F447" s="19">
        <f>ROUND(G447/C447,0)</f>
        <v>3</v>
      </c>
      <c r="G447" s="31">
        <f>ROUND(D447*E447,0)</f>
        <v>880</v>
      </c>
    </row>
    <row r="448" spans="1:7" ht="18" customHeight="1" x14ac:dyDescent="0.25">
      <c r="A448" s="1">
        <v>1</v>
      </c>
      <c r="B448" s="74" t="s">
        <v>10</v>
      </c>
      <c r="C448" s="106"/>
      <c r="D448" s="111">
        <f>D447</f>
        <v>110</v>
      </c>
      <c r="E448" s="55">
        <f>E447</f>
        <v>8</v>
      </c>
      <c r="F448" s="111">
        <f>F447</f>
        <v>3</v>
      </c>
      <c r="G448" s="111">
        <f>G447</f>
        <v>880</v>
      </c>
    </row>
    <row r="449" spans="1:7" ht="20.25" customHeight="1" x14ac:dyDescent="0.25">
      <c r="A449" s="1">
        <v>1</v>
      </c>
      <c r="B449" s="102" t="s">
        <v>23</v>
      </c>
      <c r="C449" s="30"/>
      <c r="D449" s="31"/>
      <c r="E449" s="14"/>
      <c r="F449" s="103"/>
      <c r="G449" s="104"/>
    </row>
    <row r="450" spans="1:7" ht="16.5" customHeight="1" x14ac:dyDescent="0.25">
      <c r="A450" s="1">
        <v>1</v>
      </c>
      <c r="B450" s="51" t="s">
        <v>140</v>
      </c>
      <c r="C450" s="30">
        <v>240</v>
      </c>
      <c r="D450" s="31">
        <v>0</v>
      </c>
      <c r="E450" s="122">
        <v>8</v>
      </c>
      <c r="F450" s="19">
        <f>ROUND(G450/C450,0)</f>
        <v>0</v>
      </c>
      <c r="G450" s="31">
        <f>ROUND(D450*E450,0)</f>
        <v>0</v>
      </c>
    </row>
    <row r="451" spans="1:7" ht="16.5" customHeight="1" x14ac:dyDescent="0.25">
      <c r="A451" s="1">
        <v>1</v>
      </c>
      <c r="B451" s="51" t="s">
        <v>13</v>
      </c>
      <c r="C451" s="30">
        <v>240</v>
      </c>
      <c r="D451" s="31">
        <v>2000</v>
      </c>
      <c r="E451" s="122">
        <v>3</v>
      </c>
      <c r="F451" s="19">
        <f>ROUND(G451/C451,0)</f>
        <v>25</v>
      </c>
      <c r="G451" s="31">
        <f>ROUND(D451*E451,0)</f>
        <v>6000</v>
      </c>
    </row>
    <row r="452" spans="1:7" ht="21" customHeight="1" x14ac:dyDescent="0.25">
      <c r="A452" s="1">
        <v>1</v>
      </c>
      <c r="B452" s="52" t="s">
        <v>141</v>
      </c>
      <c r="C452" s="30"/>
      <c r="D452" s="111">
        <f>D450+D451</f>
        <v>2000</v>
      </c>
      <c r="E452" s="108">
        <f>G452/D452</f>
        <v>3</v>
      </c>
      <c r="F452" s="111">
        <f>F450+F451</f>
        <v>25</v>
      </c>
      <c r="G452" s="111">
        <f>G450+G451</f>
        <v>6000</v>
      </c>
    </row>
    <row r="453" spans="1:7" ht="21" customHeight="1" thickBot="1" x14ac:dyDescent="0.3">
      <c r="A453" s="1">
        <v>1</v>
      </c>
      <c r="B453" s="56" t="s">
        <v>117</v>
      </c>
      <c r="C453" s="113"/>
      <c r="D453" s="99">
        <f>D448+D452</f>
        <v>2110</v>
      </c>
      <c r="E453" s="87">
        <f>G453/D453</f>
        <v>3.2606635071090047</v>
      </c>
      <c r="F453" s="99">
        <f>F448+F452</f>
        <v>28</v>
      </c>
      <c r="G453" s="99">
        <f>G448+G452</f>
        <v>6880</v>
      </c>
    </row>
    <row r="454" spans="1:7" s="66" customFormat="1" ht="24.75" customHeight="1" thickBot="1" x14ac:dyDescent="0.3">
      <c r="A454" s="1">
        <v>1</v>
      </c>
      <c r="B454" s="63" t="s">
        <v>11</v>
      </c>
      <c r="C454" s="64"/>
      <c r="D454" s="65"/>
      <c r="E454" s="65"/>
      <c r="F454" s="65"/>
      <c r="G454" s="65"/>
    </row>
    <row r="455" spans="1:7" s="126" customFormat="1" ht="24.75" customHeight="1" x14ac:dyDescent="0.25">
      <c r="A455" s="1">
        <v>1</v>
      </c>
      <c r="B455" s="124" t="s">
        <v>96</v>
      </c>
      <c r="C455" s="125"/>
      <c r="D455" s="31"/>
      <c r="E455" s="31"/>
      <c r="F455" s="31"/>
      <c r="G455" s="31"/>
    </row>
    <row r="456" spans="1:7" s="126" customFormat="1" ht="24.75" customHeight="1" x14ac:dyDescent="0.25">
      <c r="A456" s="1">
        <v>1</v>
      </c>
      <c r="B456" s="13" t="s">
        <v>5</v>
      </c>
      <c r="C456" s="22"/>
      <c r="D456" s="31"/>
      <c r="E456" s="31"/>
      <c r="F456" s="31"/>
      <c r="G456" s="31"/>
    </row>
    <row r="457" spans="1:7" s="126" customFormat="1" ht="15" customHeight="1" x14ac:dyDescent="0.25">
      <c r="A457" s="1">
        <v>1</v>
      </c>
      <c r="B457" s="16" t="s">
        <v>13</v>
      </c>
      <c r="C457" s="30">
        <v>340</v>
      </c>
      <c r="D457" s="127">
        <v>85</v>
      </c>
      <c r="E457" s="128">
        <v>8.4</v>
      </c>
      <c r="F457" s="19">
        <f t="shared" ref="F457:F466" si="13">ROUND(G457/C457,0)</f>
        <v>2</v>
      </c>
      <c r="G457" s="31">
        <f t="shared" ref="G457:G466" si="14">ROUND(D457*E457,0)</f>
        <v>714</v>
      </c>
    </row>
    <row r="458" spans="1:7" s="126" customFormat="1" ht="18" customHeight="1" x14ac:dyDescent="0.25">
      <c r="A458" s="1">
        <v>1</v>
      </c>
      <c r="B458" s="16" t="s">
        <v>67</v>
      </c>
      <c r="C458" s="30">
        <v>340</v>
      </c>
      <c r="D458" s="127">
        <v>15</v>
      </c>
      <c r="E458" s="128">
        <v>11.5</v>
      </c>
      <c r="F458" s="19">
        <f t="shared" si="13"/>
        <v>1</v>
      </c>
      <c r="G458" s="31">
        <f t="shared" si="14"/>
        <v>173</v>
      </c>
    </row>
    <row r="459" spans="1:7" s="126" customFormat="1" ht="16.5" customHeight="1" x14ac:dyDescent="0.25">
      <c r="A459" s="1">
        <v>1</v>
      </c>
      <c r="B459" s="16" t="s">
        <v>14</v>
      </c>
      <c r="C459" s="30">
        <v>340</v>
      </c>
      <c r="D459" s="127">
        <v>60</v>
      </c>
      <c r="E459" s="128">
        <v>8.9</v>
      </c>
      <c r="F459" s="19">
        <f t="shared" si="13"/>
        <v>2</v>
      </c>
      <c r="G459" s="31">
        <f t="shared" si="14"/>
        <v>534</v>
      </c>
    </row>
    <row r="460" spans="1:7" s="126" customFormat="1" ht="19.5" customHeight="1" x14ac:dyDescent="0.25">
      <c r="A460" s="1">
        <v>1</v>
      </c>
      <c r="B460" s="16" t="s">
        <v>25</v>
      </c>
      <c r="C460" s="30">
        <v>340</v>
      </c>
      <c r="D460" s="127">
        <v>60</v>
      </c>
      <c r="E460" s="128">
        <v>10.8</v>
      </c>
      <c r="F460" s="19">
        <f t="shared" si="13"/>
        <v>2</v>
      </c>
      <c r="G460" s="31">
        <f t="shared" si="14"/>
        <v>648</v>
      </c>
    </row>
    <row r="461" spans="1:7" s="126" customFormat="1" ht="19.5" customHeight="1" x14ac:dyDescent="0.25">
      <c r="A461" s="1">
        <v>1</v>
      </c>
      <c r="B461" s="16" t="s">
        <v>41</v>
      </c>
      <c r="C461" s="30">
        <v>340</v>
      </c>
      <c r="D461" s="127">
        <v>20</v>
      </c>
      <c r="E461" s="128">
        <v>11.8</v>
      </c>
      <c r="F461" s="19">
        <f t="shared" si="13"/>
        <v>1</v>
      </c>
      <c r="G461" s="31">
        <f t="shared" si="14"/>
        <v>236</v>
      </c>
    </row>
    <row r="462" spans="1:7" s="126" customFormat="1" ht="18.75" customHeight="1" x14ac:dyDescent="0.25">
      <c r="A462" s="1">
        <v>1</v>
      </c>
      <c r="B462" s="16" t="s">
        <v>26</v>
      </c>
      <c r="C462" s="30">
        <v>340</v>
      </c>
      <c r="D462" s="127">
        <v>80</v>
      </c>
      <c r="E462" s="128">
        <v>6.1</v>
      </c>
      <c r="F462" s="19">
        <f t="shared" si="13"/>
        <v>1</v>
      </c>
      <c r="G462" s="31">
        <f t="shared" si="14"/>
        <v>488</v>
      </c>
    </row>
    <row r="463" spans="1:7" s="126" customFormat="1" ht="18" customHeight="1" x14ac:dyDescent="0.25">
      <c r="A463" s="1">
        <v>1</v>
      </c>
      <c r="B463" s="16" t="s">
        <v>66</v>
      </c>
      <c r="C463" s="30">
        <v>340</v>
      </c>
      <c r="D463" s="127">
        <v>50</v>
      </c>
      <c r="E463" s="128">
        <v>12</v>
      </c>
      <c r="F463" s="19">
        <f t="shared" si="13"/>
        <v>2</v>
      </c>
      <c r="G463" s="31">
        <f t="shared" si="14"/>
        <v>600</v>
      </c>
    </row>
    <row r="464" spans="1:7" s="126" customFormat="1" ht="18.75" customHeight="1" x14ac:dyDescent="0.25">
      <c r="A464" s="1">
        <v>1</v>
      </c>
      <c r="B464" s="16" t="s">
        <v>51</v>
      </c>
      <c r="C464" s="30">
        <v>340</v>
      </c>
      <c r="D464" s="127">
        <v>5</v>
      </c>
      <c r="E464" s="128">
        <v>7.4</v>
      </c>
      <c r="F464" s="19">
        <f t="shared" si="13"/>
        <v>0</v>
      </c>
      <c r="G464" s="31">
        <f t="shared" si="14"/>
        <v>37</v>
      </c>
    </row>
    <row r="465" spans="1:7" s="126" customFormat="1" ht="18" customHeight="1" x14ac:dyDescent="0.25">
      <c r="A465" s="1">
        <v>1</v>
      </c>
      <c r="B465" s="16" t="s">
        <v>134</v>
      </c>
      <c r="C465" s="30">
        <v>340</v>
      </c>
      <c r="D465" s="127">
        <v>5</v>
      </c>
      <c r="E465" s="128">
        <v>6.7</v>
      </c>
      <c r="F465" s="19">
        <f t="shared" si="13"/>
        <v>0</v>
      </c>
      <c r="G465" s="31">
        <f t="shared" si="14"/>
        <v>34</v>
      </c>
    </row>
    <row r="466" spans="1:7" s="126" customFormat="1" ht="18" customHeight="1" x14ac:dyDescent="0.25">
      <c r="A466" s="1">
        <v>1</v>
      </c>
      <c r="B466" s="16" t="s">
        <v>24</v>
      </c>
      <c r="C466" s="30">
        <v>340</v>
      </c>
      <c r="D466" s="127">
        <v>30</v>
      </c>
      <c r="E466" s="128">
        <v>11</v>
      </c>
      <c r="F466" s="19">
        <f t="shared" si="13"/>
        <v>1</v>
      </c>
      <c r="G466" s="31">
        <f t="shared" si="14"/>
        <v>330</v>
      </c>
    </row>
    <row r="467" spans="1:7" s="126" customFormat="1" ht="21" customHeight="1" x14ac:dyDescent="0.25">
      <c r="A467" s="1">
        <v>1</v>
      </c>
      <c r="B467" s="123" t="s">
        <v>6</v>
      </c>
      <c r="C467" s="81">
        <v>340</v>
      </c>
      <c r="D467" s="129">
        <f>SUM(D457:D466)</f>
        <v>410</v>
      </c>
      <c r="E467" s="24">
        <f>G467/D467</f>
        <v>9.2536585365853661</v>
      </c>
      <c r="F467" s="129">
        <f>SUM(F457:F466)</f>
        <v>12</v>
      </c>
      <c r="G467" s="129">
        <f>SUM(G457:G466)</f>
        <v>3794</v>
      </c>
    </row>
    <row r="468" spans="1:7" s="126" customFormat="1" ht="17.25" customHeight="1" x14ac:dyDescent="0.25">
      <c r="A468" s="1">
        <v>1</v>
      </c>
      <c r="B468" s="27" t="s">
        <v>162</v>
      </c>
      <c r="C468" s="30"/>
      <c r="D468" s="31"/>
      <c r="E468" s="14"/>
      <c r="F468" s="14"/>
      <c r="G468" s="31"/>
    </row>
    <row r="469" spans="1:7" s="126" customFormat="1" ht="30" x14ac:dyDescent="0.25">
      <c r="A469" s="1">
        <v>1</v>
      </c>
      <c r="B469" s="29" t="s">
        <v>119</v>
      </c>
      <c r="C469" s="30"/>
      <c r="D469" s="31">
        <f>D470+D471+D472+D473</f>
        <v>2800</v>
      </c>
      <c r="E469" s="14"/>
      <c r="F469" s="14"/>
      <c r="G469" s="31"/>
    </row>
    <row r="470" spans="1:7" s="126" customFormat="1" x14ac:dyDescent="0.25">
      <c r="A470" s="1">
        <v>1</v>
      </c>
      <c r="B470" s="29" t="s">
        <v>155</v>
      </c>
      <c r="C470" s="30"/>
      <c r="D470" s="31"/>
      <c r="E470" s="14"/>
      <c r="F470" s="14"/>
      <c r="G470" s="31"/>
    </row>
    <row r="471" spans="1:7" s="126" customFormat="1" ht="30" x14ac:dyDescent="0.25">
      <c r="A471" s="1">
        <v>1</v>
      </c>
      <c r="B471" s="29" t="s">
        <v>183</v>
      </c>
      <c r="C471" s="30"/>
      <c r="D471" s="31">
        <v>300</v>
      </c>
      <c r="E471" s="14"/>
      <c r="F471" s="14"/>
      <c r="G471" s="31"/>
    </row>
    <row r="472" spans="1:7" s="126" customFormat="1" ht="30" x14ac:dyDescent="0.25">
      <c r="A472" s="1">
        <v>1</v>
      </c>
      <c r="B472" s="29" t="s">
        <v>184</v>
      </c>
      <c r="C472" s="30"/>
      <c r="D472" s="31"/>
      <c r="E472" s="14"/>
      <c r="F472" s="14"/>
      <c r="G472" s="31"/>
    </row>
    <row r="473" spans="1:7" s="126" customFormat="1" x14ac:dyDescent="0.25">
      <c r="A473" s="1">
        <v>1</v>
      </c>
      <c r="B473" s="29" t="s">
        <v>185</v>
      </c>
      <c r="C473" s="30"/>
      <c r="D473" s="31">
        <v>2500</v>
      </c>
      <c r="E473" s="14"/>
      <c r="F473" s="14"/>
      <c r="G473" s="31"/>
    </row>
    <row r="474" spans="1:7" s="126" customFormat="1" x14ac:dyDescent="0.25">
      <c r="A474" s="1">
        <v>1</v>
      </c>
      <c r="B474" s="34" t="s">
        <v>120</v>
      </c>
      <c r="C474" s="30"/>
      <c r="D474" s="31">
        <v>5000</v>
      </c>
      <c r="E474" s="14"/>
      <c r="F474" s="14"/>
      <c r="G474" s="31"/>
    </row>
    <row r="475" spans="1:7" s="126" customFormat="1" x14ac:dyDescent="0.25">
      <c r="A475" s="1">
        <v>1</v>
      </c>
      <c r="B475" s="33" t="s">
        <v>154</v>
      </c>
      <c r="C475" s="30"/>
      <c r="D475" s="31">
        <v>18560</v>
      </c>
      <c r="E475" s="14"/>
      <c r="F475" s="14"/>
      <c r="G475" s="31"/>
    </row>
    <row r="476" spans="1:7" s="126" customFormat="1" x14ac:dyDescent="0.25">
      <c r="A476" s="1">
        <v>1</v>
      </c>
      <c r="B476" s="37" t="s">
        <v>132</v>
      </c>
      <c r="C476" s="30"/>
      <c r="D476" s="99">
        <f>D469+ROUND(D474*3.2,0)</f>
        <v>18800</v>
      </c>
      <c r="E476" s="14"/>
      <c r="F476" s="14"/>
      <c r="G476" s="31"/>
    </row>
    <row r="477" spans="1:7" s="126" customFormat="1" x14ac:dyDescent="0.25">
      <c r="A477" s="1">
        <v>1</v>
      </c>
      <c r="B477" s="115" t="s">
        <v>161</v>
      </c>
      <c r="C477" s="30"/>
      <c r="D477" s="31"/>
      <c r="E477" s="14"/>
      <c r="F477" s="14"/>
      <c r="G477" s="31"/>
    </row>
    <row r="478" spans="1:7" s="126" customFormat="1" x14ac:dyDescent="0.25">
      <c r="A478" s="1">
        <v>1</v>
      </c>
      <c r="B478" s="29" t="s">
        <v>122</v>
      </c>
      <c r="C478" s="30"/>
      <c r="D478" s="19">
        <f>D479+D480+D487+D495+D496+D497+D498+D499</f>
        <v>1533</v>
      </c>
      <c r="E478" s="14"/>
      <c r="F478" s="14"/>
      <c r="G478" s="31"/>
    </row>
    <row r="479" spans="1:7" s="126" customFormat="1" x14ac:dyDescent="0.25">
      <c r="A479" s="1">
        <v>1</v>
      </c>
      <c r="B479" s="29" t="s">
        <v>155</v>
      </c>
      <c r="C479" s="30"/>
      <c r="D479" s="19"/>
      <c r="E479" s="14"/>
      <c r="F479" s="14"/>
      <c r="G479" s="31"/>
    </row>
    <row r="480" spans="1:7" s="126" customFormat="1" ht="30" x14ac:dyDescent="0.25">
      <c r="A480" s="1">
        <v>1</v>
      </c>
      <c r="B480" s="29" t="s">
        <v>156</v>
      </c>
      <c r="C480" s="30"/>
      <c r="D480" s="31">
        <f>D481+D482+D483+D485</f>
        <v>1533</v>
      </c>
      <c r="E480" s="14"/>
      <c r="F480" s="14"/>
      <c r="G480" s="31"/>
    </row>
    <row r="481" spans="1:7" s="126" customFormat="1" ht="30" x14ac:dyDescent="0.25">
      <c r="A481" s="1">
        <v>1</v>
      </c>
      <c r="B481" s="29" t="s">
        <v>157</v>
      </c>
      <c r="C481" s="30"/>
      <c r="D481" s="31">
        <v>1179</v>
      </c>
      <c r="E481" s="14"/>
      <c r="F481" s="14"/>
      <c r="G481" s="31"/>
    </row>
    <row r="482" spans="1:7" s="126" customFormat="1" ht="30" x14ac:dyDescent="0.25">
      <c r="A482" s="1">
        <v>1</v>
      </c>
      <c r="B482" s="29" t="s">
        <v>158</v>
      </c>
      <c r="C482" s="30"/>
      <c r="D482" s="31">
        <v>354</v>
      </c>
      <c r="E482" s="14"/>
      <c r="F482" s="14"/>
      <c r="G482" s="31"/>
    </row>
    <row r="483" spans="1:7" s="126" customFormat="1" ht="45" x14ac:dyDescent="0.25">
      <c r="A483" s="1">
        <v>1</v>
      </c>
      <c r="B483" s="29" t="s">
        <v>216</v>
      </c>
      <c r="C483" s="30"/>
      <c r="D483" s="31"/>
      <c r="E483" s="14"/>
      <c r="F483" s="14"/>
      <c r="G483" s="31"/>
    </row>
    <row r="484" spans="1:7" s="126" customFormat="1" x14ac:dyDescent="0.25">
      <c r="A484" s="1">
        <v>1</v>
      </c>
      <c r="B484" s="32" t="s">
        <v>217</v>
      </c>
      <c r="C484" s="30"/>
      <c r="D484" s="31"/>
      <c r="E484" s="14"/>
      <c r="F484" s="14"/>
      <c r="G484" s="31"/>
    </row>
    <row r="485" spans="1:7" s="126" customFormat="1" ht="30" x14ac:dyDescent="0.25">
      <c r="A485" s="1">
        <v>1</v>
      </c>
      <c r="B485" s="29" t="s">
        <v>218</v>
      </c>
      <c r="C485" s="30"/>
      <c r="D485" s="31"/>
      <c r="E485" s="14"/>
      <c r="F485" s="14"/>
      <c r="G485" s="31"/>
    </row>
    <row r="486" spans="1:7" s="126" customFormat="1" x14ac:dyDescent="0.25">
      <c r="A486" s="1">
        <v>1</v>
      </c>
      <c r="B486" s="32" t="s">
        <v>217</v>
      </c>
      <c r="C486" s="30"/>
      <c r="D486" s="31"/>
      <c r="E486" s="14"/>
      <c r="F486" s="14"/>
      <c r="G486" s="31"/>
    </row>
    <row r="487" spans="1:7" s="126" customFormat="1" ht="45" x14ac:dyDescent="0.25">
      <c r="A487" s="1">
        <v>1</v>
      </c>
      <c r="B487" s="29" t="s">
        <v>186</v>
      </c>
      <c r="C487" s="30"/>
      <c r="D487" s="31">
        <f>D488+D489+D491+D493</f>
        <v>0</v>
      </c>
      <c r="E487" s="14"/>
      <c r="F487" s="14"/>
      <c r="G487" s="31"/>
    </row>
    <row r="488" spans="1:7" s="126" customFormat="1" ht="30" x14ac:dyDescent="0.25">
      <c r="A488" s="1">
        <v>1</v>
      </c>
      <c r="B488" s="29" t="s">
        <v>187</v>
      </c>
      <c r="C488" s="30"/>
      <c r="D488" s="31"/>
      <c r="E488" s="14"/>
      <c r="F488" s="14"/>
      <c r="G488" s="31"/>
    </row>
    <row r="489" spans="1:7" s="126" customFormat="1" ht="60" x14ac:dyDescent="0.25">
      <c r="A489" s="1">
        <v>1</v>
      </c>
      <c r="B489" s="29" t="s">
        <v>219</v>
      </c>
      <c r="C489" s="30"/>
      <c r="D489" s="31"/>
      <c r="E489" s="14"/>
      <c r="F489" s="14"/>
      <c r="G489" s="31"/>
    </row>
    <row r="490" spans="1:7" s="126" customFormat="1" x14ac:dyDescent="0.25">
      <c r="A490" s="1">
        <v>1</v>
      </c>
      <c r="B490" s="32" t="s">
        <v>217</v>
      </c>
      <c r="C490" s="30"/>
      <c r="D490" s="31"/>
      <c r="E490" s="14"/>
      <c r="F490" s="14"/>
      <c r="G490" s="31"/>
    </row>
    <row r="491" spans="1:7" s="126" customFormat="1" ht="45" x14ac:dyDescent="0.25">
      <c r="A491" s="1">
        <v>1</v>
      </c>
      <c r="B491" s="29" t="s">
        <v>220</v>
      </c>
      <c r="C491" s="30"/>
      <c r="D491" s="31"/>
      <c r="E491" s="14"/>
      <c r="F491" s="14"/>
      <c r="G491" s="31"/>
    </row>
    <row r="492" spans="1:7" s="126" customFormat="1" x14ac:dyDescent="0.25">
      <c r="A492" s="1">
        <v>1</v>
      </c>
      <c r="B492" s="32" t="s">
        <v>217</v>
      </c>
      <c r="C492" s="30"/>
      <c r="D492" s="31"/>
      <c r="E492" s="14"/>
      <c r="F492" s="14"/>
      <c r="G492" s="31"/>
    </row>
    <row r="493" spans="1:7" s="126" customFormat="1" ht="45" x14ac:dyDescent="0.25">
      <c r="A493" s="1">
        <v>1</v>
      </c>
      <c r="B493" s="29" t="s">
        <v>221</v>
      </c>
      <c r="C493" s="30"/>
      <c r="D493" s="31"/>
      <c r="E493" s="14"/>
      <c r="F493" s="14"/>
      <c r="G493" s="31"/>
    </row>
    <row r="494" spans="1:7" s="126" customFormat="1" x14ac:dyDescent="0.25">
      <c r="A494" s="1">
        <v>1</v>
      </c>
      <c r="B494" s="32" t="s">
        <v>217</v>
      </c>
      <c r="C494" s="30"/>
      <c r="D494" s="31"/>
      <c r="E494" s="14"/>
      <c r="F494" s="14"/>
      <c r="G494" s="31"/>
    </row>
    <row r="495" spans="1:7" s="126" customFormat="1" ht="45" x14ac:dyDescent="0.25">
      <c r="A495" s="1">
        <v>1</v>
      </c>
      <c r="B495" s="29" t="s">
        <v>189</v>
      </c>
      <c r="C495" s="30"/>
      <c r="D495" s="31"/>
      <c r="E495" s="14"/>
      <c r="F495" s="14"/>
      <c r="G495" s="31"/>
    </row>
    <row r="496" spans="1:7" s="126" customFormat="1" ht="30" x14ac:dyDescent="0.25">
      <c r="A496" s="1">
        <v>1</v>
      </c>
      <c r="B496" s="29" t="s">
        <v>190</v>
      </c>
      <c r="C496" s="30"/>
      <c r="D496" s="31"/>
      <c r="E496" s="14"/>
      <c r="F496" s="14"/>
      <c r="G496" s="31"/>
    </row>
    <row r="497" spans="1:7" s="126" customFormat="1" ht="30" x14ac:dyDescent="0.25">
      <c r="A497" s="1">
        <v>1</v>
      </c>
      <c r="B497" s="29" t="s">
        <v>191</v>
      </c>
      <c r="C497" s="30"/>
      <c r="D497" s="31"/>
      <c r="E497" s="14"/>
      <c r="F497" s="14"/>
      <c r="G497" s="31"/>
    </row>
    <row r="498" spans="1:7" s="126" customFormat="1" x14ac:dyDescent="0.25">
      <c r="A498" s="1">
        <v>1</v>
      </c>
      <c r="B498" s="29" t="s">
        <v>192</v>
      </c>
      <c r="C498" s="30"/>
      <c r="D498" s="31"/>
      <c r="E498" s="14"/>
      <c r="F498" s="14"/>
      <c r="G498" s="31"/>
    </row>
    <row r="499" spans="1:7" s="126" customFormat="1" x14ac:dyDescent="0.25">
      <c r="A499" s="1">
        <v>1</v>
      </c>
      <c r="B499" s="29" t="s">
        <v>224</v>
      </c>
      <c r="C499" s="30"/>
      <c r="D499" s="31"/>
      <c r="E499" s="14"/>
      <c r="F499" s="14"/>
      <c r="G499" s="31"/>
    </row>
    <row r="500" spans="1:7" s="126" customFormat="1" x14ac:dyDescent="0.25">
      <c r="A500" s="1">
        <v>1</v>
      </c>
      <c r="B500" s="32" t="s">
        <v>225</v>
      </c>
      <c r="C500" s="30"/>
      <c r="D500" s="31"/>
      <c r="E500" s="14"/>
      <c r="F500" s="14"/>
      <c r="G500" s="31"/>
    </row>
    <row r="501" spans="1:7" s="126" customFormat="1" x14ac:dyDescent="0.25">
      <c r="A501" s="1">
        <v>1</v>
      </c>
      <c r="B501" s="34" t="s">
        <v>120</v>
      </c>
      <c r="C501" s="30"/>
      <c r="D501" s="31"/>
      <c r="E501" s="14"/>
      <c r="F501" s="14"/>
      <c r="G501" s="31"/>
    </row>
    <row r="502" spans="1:7" s="126" customFormat="1" x14ac:dyDescent="0.25">
      <c r="A502" s="1">
        <v>1</v>
      </c>
      <c r="B502" s="33" t="s">
        <v>154</v>
      </c>
      <c r="C502" s="30"/>
      <c r="D502" s="31"/>
      <c r="E502" s="14"/>
      <c r="F502" s="14"/>
      <c r="G502" s="31"/>
    </row>
    <row r="503" spans="1:7" s="126" customFormat="1" ht="30" x14ac:dyDescent="0.25">
      <c r="A503" s="1">
        <v>1</v>
      </c>
      <c r="B503" s="34" t="s">
        <v>121</v>
      </c>
      <c r="C503" s="30"/>
      <c r="D503" s="31">
        <v>20</v>
      </c>
      <c r="E503" s="14"/>
      <c r="F503" s="14"/>
      <c r="G503" s="31"/>
    </row>
    <row r="504" spans="1:7" s="126" customFormat="1" ht="30" x14ac:dyDescent="0.25">
      <c r="A504" s="1">
        <v>1</v>
      </c>
      <c r="B504" s="101" t="s">
        <v>166</v>
      </c>
      <c r="C504" s="30"/>
      <c r="D504" s="99"/>
      <c r="E504" s="14"/>
      <c r="F504" s="14"/>
      <c r="G504" s="31"/>
    </row>
    <row r="505" spans="1:7" s="126" customFormat="1" x14ac:dyDescent="0.25">
      <c r="A505" s="1">
        <v>1</v>
      </c>
      <c r="B505" s="33" t="s">
        <v>226</v>
      </c>
      <c r="C505" s="30"/>
      <c r="D505" s="31"/>
      <c r="E505" s="14"/>
      <c r="F505" s="14"/>
      <c r="G505" s="31"/>
    </row>
    <row r="506" spans="1:7" s="126" customFormat="1" x14ac:dyDescent="0.25">
      <c r="A506" s="1">
        <v>1</v>
      </c>
      <c r="B506" s="37" t="s">
        <v>160</v>
      </c>
      <c r="C506" s="30"/>
      <c r="D506" s="25">
        <f>D478+ROUND(D501*3.2,0)+D503</f>
        <v>1553</v>
      </c>
      <c r="E506" s="14"/>
      <c r="F506" s="14"/>
      <c r="G506" s="31"/>
    </row>
    <row r="507" spans="1:7" s="126" customFormat="1" ht="20.25" customHeight="1" x14ac:dyDescent="0.25">
      <c r="A507" s="1">
        <v>1</v>
      </c>
      <c r="B507" s="130" t="s">
        <v>159</v>
      </c>
      <c r="C507" s="30"/>
      <c r="D507" s="25">
        <f>D476+D506</f>
        <v>20353</v>
      </c>
      <c r="E507" s="14"/>
      <c r="F507" s="14"/>
      <c r="G507" s="31"/>
    </row>
    <row r="508" spans="1:7" s="126" customFormat="1" ht="18.75" customHeight="1" x14ac:dyDescent="0.25">
      <c r="A508" s="1">
        <v>1</v>
      </c>
      <c r="B508" s="74" t="s">
        <v>8</v>
      </c>
      <c r="C508" s="30"/>
      <c r="D508" s="31"/>
      <c r="E508" s="14"/>
      <c r="F508" s="14"/>
      <c r="G508" s="31"/>
    </row>
    <row r="509" spans="1:7" s="126" customFormat="1" ht="16.5" customHeight="1" x14ac:dyDescent="0.25">
      <c r="A509" s="1">
        <v>1</v>
      </c>
      <c r="B509" s="102" t="s">
        <v>23</v>
      </c>
      <c r="C509" s="30"/>
      <c r="D509" s="31"/>
      <c r="E509" s="14"/>
      <c r="F509" s="103"/>
      <c r="G509" s="104"/>
    </row>
    <row r="510" spans="1:7" s="126" customFormat="1" ht="18" customHeight="1" x14ac:dyDescent="0.25">
      <c r="A510" s="1">
        <v>1</v>
      </c>
      <c r="B510" s="51" t="s">
        <v>140</v>
      </c>
      <c r="C510" s="30">
        <v>240</v>
      </c>
      <c r="D510" s="31">
        <v>130</v>
      </c>
      <c r="E510" s="105">
        <v>8</v>
      </c>
      <c r="F510" s="19">
        <f>ROUND(G510/C510,0)</f>
        <v>4</v>
      </c>
      <c r="G510" s="15">
        <f>ROUND(D510*E510,0)</f>
        <v>1040</v>
      </c>
    </row>
    <row r="511" spans="1:7" s="126" customFormat="1" ht="14.25" customHeight="1" x14ac:dyDescent="0.25">
      <c r="A511" s="1">
        <v>1</v>
      </c>
      <c r="B511" s="51" t="s">
        <v>13</v>
      </c>
      <c r="C511" s="30">
        <v>240</v>
      </c>
      <c r="D511" s="31">
        <v>0</v>
      </c>
      <c r="E511" s="105">
        <v>0</v>
      </c>
      <c r="F511" s="19">
        <f>ROUND(G511/C511,0)</f>
        <v>0</v>
      </c>
      <c r="G511" s="15">
        <f>ROUND(D511*E511,0)</f>
        <v>0</v>
      </c>
    </row>
    <row r="512" spans="1:7" s="126" customFormat="1" ht="21" customHeight="1" x14ac:dyDescent="0.25">
      <c r="A512" s="1">
        <v>1</v>
      </c>
      <c r="B512" s="52" t="s">
        <v>141</v>
      </c>
      <c r="C512" s="30"/>
      <c r="D512" s="99">
        <f>D510+D511</f>
        <v>130</v>
      </c>
      <c r="E512" s="24">
        <f>G512/D512</f>
        <v>8</v>
      </c>
      <c r="F512" s="99">
        <f>F510+F511</f>
        <v>4</v>
      </c>
      <c r="G512" s="99">
        <f>G510+G511</f>
        <v>1040</v>
      </c>
    </row>
    <row r="513" spans="1:7" s="126" customFormat="1" ht="24.75" customHeight="1" thickBot="1" x14ac:dyDescent="0.3">
      <c r="A513" s="1">
        <v>1</v>
      </c>
      <c r="B513" s="56" t="s">
        <v>117</v>
      </c>
      <c r="C513" s="131"/>
      <c r="D513" s="117">
        <f>D512</f>
        <v>130</v>
      </c>
      <c r="E513" s="24">
        <f>E512</f>
        <v>8</v>
      </c>
      <c r="F513" s="117">
        <f>F512</f>
        <v>4</v>
      </c>
      <c r="G513" s="117">
        <f>G512</f>
        <v>1040</v>
      </c>
    </row>
    <row r="514" spans="1:7" s="126" customFormat="1" ht="16.5" customHeight="1" thickBot="1" x14ac:dyDescent="0.3">
      <c r="A514" s="1">
        <v>1</v>
      </c>
      <c r="B514" s="63" t="s">
        <v>11</v>
      </c>
      <c r="C514" s="64"/>
      <c r="D514" s="65"/>
      <c r="E514" s="65"/>
      <c r="F514" s="65"/>
      <c r="G514" s="65"/>
    </row>
    <row r="515" spans="1:7" s="126" customFormat="1" ht="24" customHeight="1" x14ac:dyDescent="0.25">
      <c r="A515" s="1">
        <v>1</v>
      </c>
      <c r="B515" s="124" t="s">
        <v>102</v>
      </c>
      <c r="C515" s="125"/>
      <c r="D515" s="31"/>
      <c r="E515" s="31"/>
      <c r="F515" s="31"/>
      <c r="G515" s="31"/>
    </row>
    <row r="516" spans="1:7" s="126" customFormat="1" ht="16.5" customHeight="1" x14ac:dyDescent="0.25">
      <c r="A516" s="1">
        <v>1</v>
      </c>
      <c r="B516" s="13" t="s">
        <v>5</v>
      </c>
      <c r="C516" s="22"/>
      <c r="D516" s="31"/>
      <c r="E516" s="31"/>
      <c r="F516" s="31"/>
      <c r="G516" s="31"/>
    </row>
    <row r="517" spans="1:7" s="126" customFormat="1" ht="21" customHeight="1" x14ac:dyDescent="0.25">
      <c r="A517" s="1">
        <v>1</v>
      </c>
      <c r="B517" s="16" t="s">
        <v>137</v>
      </c>
      <c r="C517" s="30">
        <v>365</v>
      </c>
      <c r="D517" s="31">
        <v>1248</v>
      </c>
      <c r="E517" s="128">
        <v>12.5</v>
      </c>
      <c r="F517" s="19">
        <f>ROUND(G517/C517,0)</f>
        <v>43</v>
      </c>
      <c r="G517" s="31">
        <f>ROUND(D517*E517,0)</f>
        <v>15600</v>
      </c>
    </row>
    <row r="518" spans="1:7" s="126" customFormat="1" ht="17.25" customHeight="1" thickBot="1" x14ac:dyDescent="0.3">
      <c r="A518" s="1">
        <v>1</v>
      </c>
      <c r="B518" s="123" t="s">
        <v>6</v>
      </c>
      <c r="C518" s="106">
        <v>365</v>
      </c>
      <c r="D518" s="99">
        <f>D517</f>
        <v>1248</v>
      </c>
      <c r="E518" s="114">
        <f>G518/D518</f>
        <v>12.5</v>
      </c>
      <c r="F518" s="99">
        <f>F517</f>
        <v>43</v>
      </c>
      <c r="G518" s="99">
        <f>G517</f>
        <v>15600</v>
      </c>
    </row>
    <row r="519" spans="1:7" s="126" customFormat="1" ht="17.25" customHeight="1" thickBot="1" x14ac:dyDescent="0.3">
      <c r="A519" s="1">
        <v>1</v>
      </c>
      <c r="B519" s="63" t="s">
        <v>11</v>
      </c>
      <c r="C519" s="64"/>
      <c r="D519" s="65"/>
      <c r="E519" s="65"/>
      <c r="F519" s="65"/>
      <c r="G519" s="65"/>
    </row>
    <row r="520" spans="1:7" s="126" customFormat="1" ht="68.25" customHeight="1" thickBot="1" x14ac:dyDescent="0.3">
      <c r="A520" s="1">
        <v>1</v>
      </c>
      <c r="B520" s="334" t="s">
        <v>97</v>
      </c>
      <c r="C520" s="335"/>
      <c r="D520" s="132"/>
      <c r="E520" s="132"/>
      <c r="F520" s="132"/>
      <c r="G520" s="133"/>
    </row>
    <row r="521" spans="1:7" s="126" customFormat="1" ht="22.5" customHeight="1" x14ac:dyDescent="0.25">
      <c r="A521" s="1">
        <v>1</v>
      </c>
      <c r="B521" s="134" t="s">
        <v>5</v>
      </c>
      <c r="C521" s="135"/>
      <c r="D521" s="104"/>
      <c r="E521" s="104"/>
      <c r="F521" s="104"/>
      <c r="G521" s="104"/>
    </row>
    <row r="522" spans="1:7" s="126" customFormat="1" ht="16.5" customHeight="1" x14ac:dyDescent="0.25">
      <c r="A522" s="1">
        <v>1</v>
      </c>
      <c r="B522" s="16" t="s">
        <v>49</v>
      </c>
      <c r="C522" s="17">
        <v>320</v>
      </c>
      <c r="D522" s="136">
        <v>250</v>
      </c>
      <c r="E522" s="128">
        <v>10</v>
      </c>
      <c r="F522" s="19">
        <f>ROUND(G522/C522,0)</f>
        <v>8</v>
      </c>
      <c r="G522" s="31">
        <f>ROUND(D522*E522,0)</f>
        <v>2500</v>
      </c>
    </row>
    <row r="523" spans="1:7" s="126" customFormat="1" ht="21" customHeight="1" x14ac:dyDescent="0.25">
      <c r="A523" s="1">
        <v>1</v>
      </c>
      <c r="B523" s="123" t="s">
        <v>6</v>
      </c>
      <c r="C523" s="22"/>
      <c r="D523" s="137">
        <f>D522</f>
        <v>250</v>
      </c>
      <c r="E523" s="114">
        <f>E522</f>
        <v>10</v>
      </c>
      <c r="F523" s="138">
        <f>F522</f>
        <v>8</v>
      </c>
      <c r="G523" s="138">
        <f>G522</f>
        <v>2500</v>
      </c>
    </row>
    <row r="524" spans="1:7" s="126" customFormat="1" x14ac:dyDescent="0.25">
      <c r="A524" s="1">
        <v>1</v>
      </c>
      <c r="B524" s="115" t="s">
        <v>161</v>
      </c>
      <c r="C524" s="116"/>
      <c r="D524" s="19"/>
      <c r="E524" s="100"/>
      <c r="F524" s="138"/>
      <c r="G524" s="104"/>
    </row>
    <row r="525" spans="1:7" s="126" customFormat="1" x14ac:dyDescent="0.25">
      <c r="A525" s="1">
        <v>1</v>
      </c>
      <c r="B525" s="29" t="s">
        <v>122</v>
      </c>
      <c r="C525" s="28"/>
      <c r="D525" s="19">
        <f>D526+D527+D534+D542+D543+D544+D545+D546</f>
        <v>3850</v>
      </c>
      <c r="E525" s="100"/>
      <c r="F525" s="138"/>
      <c r="G525" s="104"/>
    </row>
    <row r="526" spans="1:7" s="126" customFormat="1" x14ac:dyDescent="0.25">
      <c r="A526" s="1">
        <v>1</v>
      </c>
      <c r="B526" s="29" t="s">
        <v>155</v>
      </c>
      <c r="C526" s="28"/>
      <c r="D526" s="19"/>
      <c r="E526" s="100"/>
      <c r="F526" s="138"/>
      <c r="G526" s="104"/>
    </row>
    <row r="527" spans="1:7" s="126" customFormat="1" ht="30" x14ac:dyDescent="0.25">
      <c r="A527" s="1">
        <v>1</v>
      </c>
      <c r="B527" s="29" t="s">
        <v>156</v>
      </c>
      <c r="C527" s="28"/>
      <c r="D527" s="31">
        <f>D528+D529+D530+D532</f>
        <v>0</v>
      </c>
      <c r="E527" s="100"/>
      <c r="F527" s="138"/>
      <c r="G527" s="104"/>
    </row>
    <row r="528" spans="1:7" s="126" customFormat="1" ht="30" x14ac:dyDescent="0.25">
      <c r="A528" s="1">
        <v>1</v>
      </c>
      <c r="B528" s="29" t="s">
        <v>157</v>
      </c>
      <c r="C528" s="28"/>
      <c r="D528" s="31"/>
      <c r="E528" s="100"/>
      <c r="F528" s="138"/>
      <c r="G528" s="104"/>
    </row>
    <row r="529" spans="1:7" s="126" customFormat="1" ht="30" x14ac:dyDescent="0.25">
      <c r="A529" s="1">
        <v>1</v>
      </c>
      <c r="B529" s="29" t="s">
        <v>158</v>
      </c>
      <c r="C529" s="28"/>
      <c r="D529" s="31"/>
      <c r="E529" s="100"/>
      <c r="F529" s="138"/>
      <c r="G529" s="104"/>
    </row>
    <row r="530" spans="1:7" s="126" customFormat="1" ht="45" x14ac:dyDescent="0.25">
      <c r="A530" s="1">
        <v>1</v>
      </c>
      <c r="B530" s="29" t="s">
        <v>216</v>
      </c>
      <c r="C530" s="28"/>
      <c r="D530" s="31"/>
      <c r="E530" s="100"/>
      <c r="F530" s="138"/>
      <c r="G530" s="104"/>
    </row>
    <row r="531" spans="1:7" s="126" customFormat="1" x14ac:dyDescent="0.25">
      <c r="A531" s="1">
        <v>1</v>
      </c>
      <c r="B531" s="32" t="s">
        <v>217</v>
      </c>
      <c r="C531" s="28"/>
      <c r="D531" s="31"/>
      <c r="E531" s="100"/>
      <c r="F531" s="138"/>
      <c r="G531" s="104"/>
    </row>
    <row r="532" spans="1:7" s="126" customFormat="1" ht="30" x14ac:dyDescent="0.25">
      <c r="A532" s="1">
        <v>1</v>
      </c>
      <c r="B532" s="29" t="s">
        <v>218</v>
      </c>
      <c r="C532" s="28"/>
      <c r="D532" s="31"/>
      <c r="E532" s="100"/>
      <c r="F532" s="138"/>
      <c r="G532" s="104"/>
    </row>
    <row r="533" spans="1:7" s="126" customFormat="1" x14ac:dyDescent="0.25">
      <c r="A533" s="1">
        <v>1</v>
      </c>
      <c r="B533" s="32" t="s">
        <v>217</v>
      </c>
      <c r="C533" s="28"/>
      <c r="D533" s="31"/>
      <c r="E533" s="100"/>
      <c r="F533" s="138"/>
      <c r="G533" s="104"/>
    </row>
    <row r="534" spans="1:7" s="126" customFormat="1" ht="45" x14ac:dyDescent="0.25">
      <c r="A534" s="1">
        <v>1</v>
      </c>
      <c r="B534" s="29" t="s">
        <v>186</v>
      </c>
      <c r="C534" s="28"/>
      <c r="D534" s="31">
        <f>D535+D536+D538+D540</f>
        <v>0</v>
      </c>
      <c r="E534" s="100"/>
      <c r="F534" s="138"/>
      <c r="G534" s="104"/>
    </row>
    <row r="535" spans="1:7" s="126" customFormat="1" ht="30" x14ac:dyDescent="0.25">
      <c r="A535" s="1">
        <v>1</v>
      </c>
      <c r="B535" s="29" t="s">
        <v>187</v>
      </c>
      <c r="C535" s="28"/>
      <c r="D535" s="31"/>
      <c r="E535" s="100"/>
      <c r="F535" s="138"/>
      <c r="G535" s="104"/>
    </row>
    <row r="536" spans="1:7" s="126" customFormat="1" ht="60" x14ac:dyDescent="0.25">
      <c r="A536" s="1">
        <v>1</v>
      </c>
      <c r="B536" s="29" t="s">
        <v>219</v>
      </c>
      <c r="C536" s="28"/>
      <c r="D536" s="31"/>
      <c r="E536" s="100"/>
      <c r="F536" s="138"/>
      <c r="G536" s="104"/>
    </row>
    <row r="537" spans="1:7" s="126" customFormat="1" x14ac:dyDescent="0.25">
      <c r="A537" s="1">
        <v>1</v>
      </c>
      <c r="B537" s="32" t="s">
        <v>217</v>
      </c>
      <c r="C537" s="28"/>
      <c r="D537" s="31"/>
      <c r="E537" s="100"/>
      <c r="F537" s="138"/>
      <c r="G537" s="104"/>
    </row>
    <row r="538" spans="1:7" s="126" customFormat="1" ht="45" x14ac:dyDescent="0.25">
      <c r="A538" s="1">
        <v>1</v>
      </c>
      <c r="B538" s="29" t="s">
        <v>220</v>
      </c>
      <c r="C538" s="28"/>
      <c r="D538" s="31"/>
      <c r="E538" s="100"/>
      <c r="F538" s="138"/>
      <c r="G538" s="104"/>
    </row>
    <row r="539" spans="1:7" s="126" customFormat="1" x14ac:dyDescent="0.25">
      <c r="A539" s="1">
        <v>1</v>
      </c>
      <c r="B539" s="32" t="s">
        <v>217</v>
      </c>
      <c r="C539" s="28"/>
      <c r="D539" s="31"/>
      <c r="E539" s="100"/>
      <c r="F539" s="138"/>
      <c r="G539" s="104"/>
    </row>
    <row r="540" spans="1:7" s="126" customFormat="1" ht="30" x14ac:dyDescent="0.25">
      <c r="A540" s="1">
        <v>1</v>
      </c>
      <c r="B540" s="29" t="s">
        <v>188</v>
      </c>
      <c r="C540" s="28"/>
      <c r="D540" s="31"/>
      <c r="E540" s="100"/>
      <c r="F540" s="138"/>
      <c r="G540" s="104"/>
    </row>
    <row r="541" spans="1:7" s="126" customFormat="1" x14ac:dyDescent="0.25">
      <c r="A541" s="1">
        <v>1</v>
      </c>
      <c r="B541" s="32" t="s">
        <v>217</v>
      </c>
      <c r="C541" s="28"/>
      <c r="D541" s="31"/>
      <c r="E541" s="100"/>
      <c r="F541" s="138"/>
      <c r="G541" s="104"/>
    </row>
    <row r="542" spans="1:7" s="126" customFormat="1" ht="45" x14ac:dyDescent="0.25">
      <c r="A542" s="1">
        <v>1</v>
      </c>
      <c r="B542" s="29" t="s">
        <v>189</v>
      </c>
      <c r="C542" s="28"/>
      <c r="D542" s="31"/>
      <c r="E542" s="100"/>
      <c r="F542" s="138"/>
      <c r="G542" s="104"/>
    </row>
    <row r="543" spans="1:7" s="126" customFormat="1" ht="30" x14ac:dyDescent="0.25">
      <c r="A543" s="1">
        <v>1</v>
      </c>
      <c r="B543" s="29" t="s">
        <v>190</v>
      </c>
      <c r="C543" s="28"/>
      <c r="D543" s="31"/>
      <c r="E543" s="100"/>
      <c r="F543" s="138"/>
      <c r="G543" s="104"/>
    </row>
    <row r="544" spans="1:7" s="126" customFormat="1" ht="30" x14ac:dyDescent="0.25">
      <c r="A544" s="1">
        <v>1</v>
      </c>
      <c r="B544" s="29" t="s">
        <v>191</v>
      </c>
      <c r="C544" s="28"/>
      <c r="D544" s="31"/>
      <c r="E544" s="100"/>
      <c r="F544" s="138"/>
      <c r="G544" s="104"/>
    </row>
    <row r="545" spans="1:7" s="126" customFormat="1" x14ac:dyDescent="0.25">
      <c r="A545" s="1">
        <v>1</v>
      </c>
      <c r="B545" s="29" t="s">
        <v>192</v>
      </c>
      <c r="C545" s="28"/>
      <c r="D545" s="19">
        <v>3850</v>
      </c>
      <c r="E545" s="100"/>
      <c r="F545" s="138"/>
      <c r="G545" s="104"/>
    </row>
    <row r="546" spans="1:7" s="126" customFormat="1" x14ac:dyDescent="0.25">
      <c r="A546" s="1">
        <v>1</v>
      </c>
      <c r="B546" s="29" t="s">
        <v>224</v>
      </c>
      <c r="C546" s="28"/>
      <c r="D546" s="19"/>
      <c r="E546" s="100"/>
      <c r="F546" s="138"/>
      <c r="G546" s="104"/>
    </row>
    <row r="547" spans="1:7" s="126" customFormat="1" x14ac:dyDescent="0.25">
      <c r="A547" s="1">
        <v>1</v>
      </c>
      <c r="B547" s="33" t="s">
        <v>230</v>
      </c>
      <c r="C547" s="28"/>
      <c r="D547" s="19"/>
      <c r="E547" s="100"/>
      <c r="F547" s="138"/>
      <c r="G547" s="104"/>
    </row>
    <row r="548" spans="1:7" s="126" customFormat="1" x14ac:dyDescent="0.25">
      <c r="A548" s="1">
        <v>1</v>
      </c>
      <c r="B548" s="34" t="s">
        <v>120</v>
      </c>
      <c r="C548" s="28"/>
      <c r="D548" s="19"/>
      <c r="E548" s="100"/>
      <c r="F548" s="138"/>
      <c r="G548" s="104"/>
    </row>
    <row r="549" spans="1:7" s="126" customFormat="1" x14ac:dyDescent="0.25">
      <c r="A549" s="1">
        <v>1</v>
      </c>
      <c r="B549" s="33" t="s">
        <v>154</v>
      </c>
      <c r="C549" s="28"/>
      <c r="D549" s="19"/>
      <c r="E549" s="100"/>
      <c r="F549" s="138"/>
      <c r="G549" s="104"/>
    </row>
    <row r="550" spans="1:7" s="126" customFormat="1" ht="30" x14ac:dyDescent="0.25">
      <c r="A550" s="1">
        <v>1</v>
      </c>
      <c r="B550" s="34" t="s">
        <v>121</v>
      </c>
      <c r="C550" s="28"/>
      <c r="D550" s="19"/>
      <c r="E550" s="100"/>
      <c r="F550" s="138"/>
      <c r="G550" s="104"/>
    </row>
    <row r="551" spans="1:7" s="126" customFormat="1" ht="16.5" customHeight="1" x14ac:dyDescent="0.25">
      <c r="A551" s="1">
        <v>1</v>
      </c>
      <c r="B551" s="35" t="s">
        <v>166</v>
      </c>
      <c r="C551" s="28"/>
      <c r="D551" s="19"/>
      <c r="E551" s="100"/>
      <c r="F551" s="138"/>
      <c r="G551" s="104"/>
    </row>
    <row r="552" spans="1:7" s="126" customFormat="1" ht="16.5" customHeight="1" x14ac:dyDescent="0.25">
      <c r="A552" s="1">
        <v>1</v>
      </c>
      <c r="B552" s="36" t="s">
        <v>222</v>
      </c>
      <c r="C552" s="28"/>
      <c r="D552" s="19"/>
      <c r="E552" s="100"/>
      <c r="F552" s="138"/>
      <c r="G552" s="104"/>
    </row>
    <row r="553" spans="1:7" s="126" customFormat="1" x14ac:dyDescent="0.25">
      <c r="A553" s="1">
        <v>1</v>
      </c>
      <c r="B553" s="71" t="s">
        <v>160</v>
      </c>
      <c r="C553" s="28"/>
      <c r="D553" s="25">
        <f>D525+ROUND(D548*3.2,0)+D550</f>
        <v>3850</v>
      </c>
      <c r="E553" s="100"/>
      <c r="F553" s="138"/>
      <c r="G553" s="104"/>
    </row>
    <row r="554" spans="1:7" s="126" customFormat="1" ht="24.75" customHeight="1" x14ac:dyDescent="0.25">
      <c r="A554" s="1">
        <v>1</v>
      </c>
      <c r="B554" s="41" t="s">
        <v>8</v>
      </c>
      <c r="C554" s="139"/>
      <c r="D554" s="139"/>
      <c r="E554" s="139"/>
      <c r="F554" s="139"/>
      <c r="G554" s="139"/>
    </row>
    <row r="555" spans="1:7" s="126" customFormat="1" ht="18" customHeight="1" x14ac:dyDescent="0.25">
      <c r="A555" s="1">
        <v>1</v>
      </c>
      <c r="B555" s="102" t="s">
        <v>139</v>
      </c>
      <c r="C555" s="139"/>
      <c r="D555" s="140"/>
      <c r="E555" s="139"/>
      <c r="F555" s="140"/>
      <c r="G555" s="140"/>
    </row>
    <row r="556" spans="1:7" s="126" customFormat="1" ht="18.75" customHeight="1" x14ac:dyDescent="0.25">
      <c r="A556" s="1">
        <v>1</v>
      </c>
      <c r="B556" s="51" t="s">
        <v>29</v>
      </c>
      <c r="C556" s="30">
        <v>240</v>
      </c>
      <c r="D556" s="19">
        <v>200</v>
      </c>
      <c r="E556" s="141">
        <v>10</v>
      </c>
      <c r="F556" s="19">
        <f>ROUND(G556/C556,0)</f>
        <v>8</v>
      </c>
      <c r="G556" s="19">
        <f>D556*E556</f>
        <v>2000</v>
      </c>
    </row>
    <row r="557" spans="1:7" s="126" customFormat="1" ht="18" customHeight="1" x14ac:dyDescent="0.25">
      <c r="A557" s="1">
        <v>1</v>
      </c>
      <c r="B557" s="52" t="s">
        <v>10</v>
      </c>
      <c r="C557" s="17"/>
      <c r="D557" s="76">
        <f t="shared" ref="D557:G558" si="15">D556</f>
        <v>200</v>
      </c>
      <c r="E557" s="142">
        <f t="shared" si="15"/>
        <v>10</v>
      </c>
      <c r="F557" s="76">
        <f t="shared" si="15"/>
        <v>8</v>
      </c>
      <c r="G557" s="76">
        <f t="shared" si="15"/>
        <v>2000</v>
      </c>
    </row>
    <row r="558" spans="1:7" s="126" customFormat="1" ht="24.75" customHeight="1" thickBot="1" x14ac:dyDescent="0.3">
      <c r="A558" s="1">
        <v>1</v>
      </c>
      <c r="B558" s="143" t="s">
        <v>117</v>
      </c>
      <c r="C558" s="17"/>
      <c r="D558" s="62">
        <f t="shared" si="15"/>
        <v>200</v>
      </c>
      <c r="E558" s="144">
        <f t="shared" si="15"/>
        <v>10</v>
      </c>
      <c r="F558" s="25">
        <f t="shared" si="15"/>
        <v>8</v>
      </c>
      <c r="G558" s="145">
        <f t="shared" si="15"/>
        <v>2000</v>
      </c>
    </row>
    <row r="559" spans="1:7" s="126" customFormat="1" ht="17.25" customHeight="1" thickBot="1" x14ac:dyDescent="0.3">
      <c r="A559" s="1">
        <v>1</v>
      </c>
      <c r="B559" s="63" t="s">
        <v>11</v>
      </c>
      <c r="C559" s="146"/>
      <c r="D559" s="147"/>
      <c r="E559" s="147"/>
      <c r="F559" s="147"/>
      <c r="G559" s="147"/>
    </row>
    <row r="560" spans="1:7" s="126" customFormat="1" ht="24.75" customHeight="1" x14ac:dyDescent="0.25">
      <c r="A560" s="1">
        <v>1</v>
      </c>
      <c r="B560" s="151" t="s">
        <v>142</v>
      </c>
      <c r="C560" s="95"/>
      <c r="D560" s="152"/>
      <c r="E560" s="152"/>
      <c r="F560" s="152"/>
      <c r="G560" s="152"/>
    </row>
    <row r="561" spans="1:7" s="126" customFormat="1" ht="33" customHeight="1" x14ac:dyDescent="0.25">
      <c r="A561" s="1">
        <v>1</v>
      </c>
      <c r="B561" s="58" t="s">
        <v>180</v>
      </c>
      <c r="C561" s="22"/>
      <c r="D561" s="352">
        <f>5600-2000</f>
        <v>3600</v>
      </c>
      <c r="E561" s="22"/>
      <c r="F561" s="99"/>
      <c r="G561" s="99"/>
    </row>
    <row r="562" spans="1:7" s="126" customFormat="1" ht="33.75" customHeight="1" x14ac:dyDescent="0.25">
      <c r="A562" s="1">
        <v>1</v>
      </c>
      <c r="B562" s="58" t="s">
        <v>181</v>
      </c>
      <c r="C562" s="22"/>
      <c r="D562" s="352">
        <f>11068+2832</f>
        <v>13900</v>
      </c>
      <c r="E562" s="22"/>
      <c r="F562" s="99"/>
      <c r="G562" s="99"/>
    </row>
    <row r="563" spans="1:7" s="126" customFormat="1" ht="19.5" customHeight="1" thickBot="1" x14ac:dyDescent="0.3">
      <c r="A563" s="1">
        <v>1</v>
      </c>
      <c r="B563" s="58" t="s">
        <v>227</v>
      </c>
      <c r="C563" s="22"/>
      <c r="D563" s="352">
        <f>180+120</f>
        <v>300</v>
      </c>
      <c r="E563" s="22"/>
      <c r="F563" s="99"/>
      <c r="G563" s="99"/>
    </row>
    <row r="564" spans="1:7" s="126" customFormat="1" ht="17.25" customHeight="1" thickBot="1" x14ac:dyDescent="0.3">
      <c r="A564" s="1">
        <v>1</v>
      </c>
      <c r="B564" s="63" t="s">
        <v>11</v>
      </c>
      <c r="C564" s="146"/>
      <c r="D564" s="147"/>
      <c r="E564" s="147"/>
      <c r="F564" s="147"/>
      <c r="G564" s="147"/>
    </row>
    <row r="565" spans="1:7" ht="21.75" customHeight="1" x14ac:dyDescent="0.25">
      <c r="A565" s="1">
        <v>1</v>
      </c>
      <c r="B565" s="124" t="s">
        <v>200</v>
      </c>
      <c r="C565" s="17"/>
      <c r="D565" s="127"/>
      <c r="E565" s="127"/>
      <c r="F565" s="127"/>
      <c r="G565" s="127"/>
    </row>
    <row r="566" spans="1:7" ht="18" customHeight="1" x14ac:dyDescent="0.25">
      <c r="A566" s="1">
        <v>1</v>
      </c>
      <c r="B566" s="82" t="s">
        <v>123</v>
      </c>
      <c r="C566" s="22"/>
      <c r="D566" s="99"/>
      <c r="E566" s="24"/>
      <c r="F566" s="99"/>
      <c r="G566" s="99"/>
    </row>
    <row r="567" spans="1:7" ht="18" customHeight="1" x14ac:dyDescent="0.25">
      <c r="A567" s="1">
        <v>1</v>
      </c>
      <c r="B567" s="80" t="s">
        <v>59</v>
      </c>
      <c r="C567" s="22"/>
      <c r="D567" s="31">
        <v>9100</v>
      </c>
      <c r="E567" s="24"/>
      <c r="F567" s="99"/>
      <c r="G567" s="99"/>
    </row>
    <row r="568" spans="1:7" ht="31.5" customHeight="1" x14ac:dyDescent="0.25">
      <c r="A568" s="1">
        <v>1</v>
      </c>
      <c r="B568" s="80" t="s">
        <v>152</v>
      </c>
      <c r="C568" s="22"/>
      <c r="D568" s="31">
        <v>18800</v>
      </c>
      <c r="E568" s="14"/>
      <c r="F568" s="14"/>
      <c r="G568" s="31"/>
    </row>
    <row r="569" spans="1:7" ht="19.5" customHeight="1" thickBot="1" x14ac:dyDescent="0.3">
      <c r="A569" s="1">
        <v>1</v>
      </c>
      <c r="B569" s="148" t="s">
        <v>64</v>
      </c>
      <c r="C569" s="22"/>
      <c r="D569" s="31">
        <f>3750-1150</f>
        <v>2600</v>
      </c>
      <c r="E569" s="14"/>
      <c r="F569" s="14"/>
      <c r="G569" s="31"/>
    </row>
    <row r="570" spans="1:7" ht="16.5" customHeight="1" thickBot="1" x14ac:dyDescent="0.3">
      <c r="A570" s="1">
        <v>1</v>
      </c>
      <c r="B570" s="63" t="s">
        <v>11</v>
      </c>
      <c r="C570" s="64"/>
      <c r="D570" s="65"/>
      <c r="E570" s="65"/>
      <c r="F570" s="65"/>
      <c r="G570" s="65"/>
    </row>
    <row r="571" spans="1:7" ht="18" hidden="1" customHeight="1" x14ac:dyDescent="0.25">
      <c r="A571" s="1">
        <v>1</v>
      </c>
      <c r="B571" s="156" t="s">
        <v>210</v>
      </c>
      <c r="C571" s="157"/>
      <c r="D571" s="157"/>
      <c r="E571" s="157"/>
      <c r="F571" s="157"/>
      <c r="G571" s="157"/>
    </row>
    <row r="572" spans="1:7" ht="19.5" hidden="1" customHeight="1" x14ac:dyDescent="0.25">
      <c r="A572" s="1">
        <v>1</v>
      </c>
      <c r="B572" s="158" t="s">
        <v>5</v>
      </c>
      <c r="C572" s="159"/>
      <c r="D572" s="160" t="e">
        <f>D33+D116+D167+D247+D320+D411+D467+#REF!+D518+D523+#REF!+#REF!</f>
        <v>#REF!</v>
      </c>
      <c r="E572" s="150" t="e">
        <f>G572/D572</f>
        <v>#REF!</v>
      </c>
      <c r="F572" s="160" t="e">
        <f>F33+F116+F167+F247+F320+F411+F467+#REF!+F518+F523+#REF!+#REF!</f>
        <v>#REF!</v>
      </c>
      <c r="G572" s="160" t="e">
        <f>G33+G116+G167+G247+G320+G411+G467+#REF!+G518+G523+#REF!+#REF!</f>
        <v>#REF!</v>
      </c>
    </row>
    <row r="573" spans="1:7" ht="15.75" hidden="1" x14ac:dyDescent="0.25">
      <c r="A573" s="1">
        <v>1</v>
      </c>
      <c r="B573" s="158" t="s">
        <v>211</v>
      </c>
      <c r="C573" s="159"/>
      <c r="D573" s="159"/>
      <c r="E573" s="159"/>
      <c r="F573" s="159"/>
      <c r="G573" s="159"/>
    </row>
    <row r="574" spans="1:7" hidden="1" x14ac:dyDescent="0.25">
      <c r="A574" s="1">
        <v>1</v>
      </c>
      <c r="B574" s="27" t="s">
        <v>162</v>
      </c>
      <c r="C574" s="30"/>
      <c r="D574" s="30"/>
      <c r="E574" s="30"/>
      <c r="F574" s="30"/>
      <c r="G574" s="30"/>
    </row>
    <row r="575" spans="1:7" hidden="1" x14ac:dyDescent="0.25">
      <c r="A575" s="1">
        <v>1</v>
      </c>
      <c r="B575" s="29" t="s">
        <v>122</v>
      </c>
      <c r="C575" s="30"/>
      <c r="D575" s="30">
        <f t="shared" ref="D575:D582" si="16">D469</f>
        <v>2800</v>
      </c>
      <c r="E575" s="30"/>
      <c r="F575" s="30"/>
      <c r="G575" s="30"/>
    </row>
    <row r="576" spans="1:7" hidden="1" x14ac:dyDescent="0.25">
      <c r="A576" s="1">
        <v>1</v>
      </c>
      <c r="B576" s="29" t="s">
        <v>155</v>
      </c>
      <c r="C576" s="30"/>
      <c r="D576" s="30">
        <f t="shared" si="16"/>
        <v>0</v>
      </c>
      <c r="E576" s="30"/>
      <c r="F576" s="30"/>
      <c r="G576" s="30"/>
    </row>
    <row r="577" spans="1:7" ht="30" hidden="1" x14ac:dyDescent="0.25">
      <c r="A577" s="1">
        <v>1</v>
      </c>
      <c r="B577" s="29" t="s">
        <v>183</v>
      </c>
      <c r="C577" s="30"/>
      <c r="D577" s="30">
        <f t="shared" si="16"/>
        <v>300</v>
      </c>
      <c r="E577" s="30"/>
      <c r="F577" s="30"/>
      <c r="G577" s="30"/>
    </row>
    <row r="578" spans="1:7" ht="30" hidden="1" x14ac:dyDescent="0.25">
      <c r="A578" s="1">
        <v>1</v>
      </c>
      <c r="B578" s="29" t="s">
        <v>184</v>
      </c>
      <c r="C578" s="30"/>
      <c r="D578" s="30">
        <f t="shared" si="16"/>
        <v>0</v>
      </c>
      <c r="E578" s="30"/>
      <c r="F578" s="30"/>
      <c r="G578" s="30"/>
    </row>
    <row r="579" spans="1:7" hidden="1" x14ac:dyDescent="0.25">
      <c r="A579" s="1">
        <v>1</v>
      </c>
      <c r="B579" s="29" t="s">
        <v>185</v>
      </c>
      <c r="C579" s="30"/>
      <c r="D579" s="30">
        <f t="shared" si="16"/>
        <v>2500</v>
      </c>
      <c r="E579" s="30"/>
      <c r="F579" s="30"/>
      <c r="G579" s="30"/>
    </row>
    <row r="580" spans="1:7" hidden="1" x14ac:dyDescent="0.25">
      <c r="A580" s="1">
        <v>1</v>
      </c>
      <c r="B580" s="34" t="s">
        <v>120</v>
      </c>
      <c r="C580" s="30"/>
      <c r="D580" s="30">
        <f t="shared" si="16"/>
        <v>5000</v>
      </c>
      <c r="E580" s="30"/>
      <c r="F580" s="30"/>
      <c r="G580" s="30"/>
    </row>
    <row r="581" spans="1:7" hidden="1" x14ac:dyDescent="0.25">
      <c r="A581" s="1">
        <v>1</v>
      </c>
      <c r="B581" s="33" t="s">
        <v>154</v>
      </c>
      <c r="C581" s="30"/>
      <c r="D581" s="30">
        <f t="shared" si="16"/>
        <v>18560</v>
      </c>
      <c r="E581" s="30"/>
      <c r="F581" s="30"/>
      <c r="G581" s="30"/>
    </row>
    <row r="582" spans="1:7" hidden="1" x14ac:dyDescent="0.25">
      <c r="A582" s="1">
        <v>1</v>
      </c>
      <c r="B582" s="37" t="s">
        <v>132</v>
      </c>
      <c r="C582" s="30"/>
      <c r="D582" s="106">
        <f t="shared" si="16"/>
        <v>18800</v>
      </c>
      <c r="E582" s="30"/>
      <c r="F582" s="30"/>
      <c r="G582" s="30"/>
    </row>
    <row r="583" spans="1:7" hidden="1" x14ac:dyDescent="0.25">
      <c r="A583" s="1">
        <v>1</v>
      </c>
      <c r="B583" s="27" t="s">
        <v>161</v>
      </c>
      <c r="C583" s="30"/>
      <c r="D583" s="30"/>
      <c r="E583" s="30"/>
      <c r="F583" s="30"/>
      <c r="G583" s="30"/>
    </row>
    <row r="584" spans="1:7" hidden="1" x14ac:dyDescent="0.25">
      <c r="A584" s="1">
        <v>1</v>
      </c>
      <c r="B584" s="29" t="s">
        <v>122</v>
      </c>
      <c r="C584" s="30"/>
      <c r="D584" s="30" t="e">
        <f>D585+D586+D593+D601+D602+D603+D604+D605</f>
        <v>#REF!</v>
      </c>
      <c r="E584" s="30"/>
      <c r="F584" s="30"/>
      <c r="G584" s="30"/>
    </row>
    <row r="585" spans="1:7" hidden="1" x14ac:dyDescent="0.25">
      <c r="A585" s="1">
        <v>1</v>
      </c>
      <c r="B585" s="29" t="s">
        <v>155</v>
      </c>
      <c r="C585" s="30"/>
      <c r="D585" s="30" t="e">
        <f>D36+D119+D170+D250+D323+#REF!+#REF!+#REF!+D377+D414+D479+#REF!+D526</f>
        <v>#REF!</v>
      </c>
      <c r="E585" s="30"/>
      <c r="F585" s="30"/>
      <c r="G585" s="30"/>
    </row>
    <row r="586" spans="1:7" ht="30" hidden="1" x14ac:dyDescent="0.25">
      <c r="A586" s="1">
        <v>1</v>
      </c>
      <c r="B586" s="29" t="s">
        <v>156</v>
      </c>
      <c r="C586" s="30"/>
      <c r="D586" s="30" t="e">
        <f>D37+D120+D171+D251+D324+#REF!+#REF!+#REF!+D378+D415+D480+#REF!+D527</f>
        <v>#REF!</v>
      </c>
      <c r="E586" s="30"/>
      <c r="F586" s="30"/>
      <c r="G586" s="30"/>
    </row>
    <row r="587" spans="1:7" ht="30" hidden="1" x14ac:dyDescent="0.25">
      <c r="A587" s="1">
        <v>1</v>
      </c>
      <c r="B587" s="29" t="s">
        <v>157</v>
      </c>
      <c r="C587" s="30"/>
      <c r="D587" s="30" t="e">
        <f>D38+D121+D172+D252+D325+#REF!+#REF!+#REF!+D379+D416+D481+#REF!+D528</f>
        <v>#REF!</v>
      </c>
      <c r="E587" s="30"/>
      <c r="F587" s="30"/>
      <c r="G587" s="30"/>
    </row>
    <row r="588" spans="1:7" ht="30" hidden="1" x14ac:dyDescent="0.25">
      <c r="A588" s="1">
        <v>1</v>
      </c>
      <c r="B588" s="29" t="s">
        <v>158</v>
      </c>
      <c r="C588" s="30"/>
      <c r="D588" s="30" t="e">
        <f>D39+D122+D173+D253+D326+#REF!+#REF!+#REF!+D380+D417+D482+#REF!+D529</f>
        <v>#REF!</v>
      </c>
      <c r="E588" s="30"/>
      <c r="F588" s="30"/>
      <c r="G588" s="30"/>
    </row>
    <row r="589" spans="1:7" ht="45" hidden="1" x14ac:dyDescent="0.25">
      <c r="A589" s="1">
        <v>1</v>
      </c>
      <c r="B589" s="29" t="s">
        <v>216</v>
      </c>
      <c r="C589" s="30"/>
      <c r="D589" s="30" t="e">
        <f>D40+D123+D174+D254+D327+#REF!+#REF!+#REF!+D381+D418+D483+#REF!+D530</f>
        <v>#REF!</v>
      </c>
      <c r="E589" s="30"/>
      <c r="F589" s="30"/>
      <c r="G589" s="30"/>
    </row>
    <row r="590" spans="1:7" hidden="1" x14ac:dyDescent="0.25">
      <c r="A590" s="1">
        <v>1</v>
      </c>
      <c r="B590" s="32" t="s">
        <v>217</v>
      </c>
      <c r="C590" s="30"/>
      <c r="D590" s="30" t="e">
        <f>D41+D124+D175+D255+D328+#REF!+#REF!+#REF!+D382+D419+D484+#REF!+D531</f>
        <v>#REF!</v>
      </c>
      <c r="E590" s="30"/>
      <c r="F590" s="30"/>
      <c r="G590" s="30"/>
    </row>
    <row r="591" spans="1:7" ht="30" hidden="1" x14ac:dyDescent="0.25">
      <c r="A591" s="1">
        <v>1</v>
      </c>
      <c r="B591" s="29" t="s">
        <v>218</v>
      </c>
      <c r="C591" s="30"/>
      <c r="D591" s="30" t="e">
        <f>D42+D125+D176+D256+D329+#REF!+#REF!+#REF!+D383+D420+D485+#REF!+D532</f>
        <v>#REF!</v>
      </c>
      <c r="E591" s="30"/>
      <c r="F591" s="30"/>
      <c r="G591" s="30"/>
    </row>
    <row r="592" spans="1:7" hidden="1" x14ac:dyDescent="0.25">
      <c r="A592" s="1">
        <v>1</v>
      </c>
      <c r="B592" s="32" t="s">
        <v>217</v>
      </c>
      <c r="C592" s="30"/>
      <c r="D592" s="30" t="e">
        <f>D43+D126+D177+D257+D330+#REF!+#REF!+#REF!+D384+D421+D486+#REF!+D533</f>
        <v>#REF!</v>
      </c>
      <c r="E592" s="30"/>
      <c r="F592" s="30"/>
      <c r="G592" s="30"/>
    </row>
    <row r="593" spans="1:7" ht="45" hidden="1" x14ac:dyDescent="0.25">
      <c r="A593" s="1">
        <v>1</v>
      </c>
      <c r="B593" s="29" t="s">
        <v>186</v>
      </c>
      <c r="C593" s="30"/>
      <c r="D593" s="30" t="e">
        <f>D44+D127+D178+D258+D331+#REF!+#REF!+#REF!+D385+D422+D487+#REF!+D534</f>
        <v>#REF!</v>
      </c>
      <c r="E593" s="30"/>
      <c r="F593" s="30"/>
      <c r="G593" s="30"/>
    </row>
    <row r="594" spans="1:7" ht="30" hidden="1" x14ac:dyDescent="0.25">
      <c r="A594" s="1">
        <v>1</v>
      </c>
      <c r="B594" s="29" t="s">
        <v>187</v>
      </c>
      <c r="C594" s="30"/>
      <c r="D594" s="30" t="e">
        <f>D45+D128+D179+D259+D332+#REF!+#REF!+#REF!+D386+D423+D488+#REF!+D535</f>
        <v>#REF!</v>
      </c>
      <c r="E594" s="30"/>
      <c r="F594" s="30"/>
      <c r="G594" s="30"/>
    </row>
    <row r="595" spans="1:7" ht="60" hidden="1" x14ac:dyDescent="0.25">
      <c r="A595" s="1">
        <v>1</v>
      </c>
      <c r="B595" s="29" t="s">
        <v>219</v>
      </c>
      <c r="C595" s="30"/>
      <c r="D595" s="30" t="e">
        <f>D46+D129+D180+D260+D333+#REF!+#REF!+#REF!+D387+D424+D489+#REF!+D536</f>
        <v>#REF!</v>
      </c>
      <c r="E595" s="30"/>
      <c r="F595" s="30"/>
      <c r="G595" s="30"/>
    </row>
    <row r="596" spans="1:7" hidden="1" x14ac:dyDescent="0.25">
      <c r="A596" s="1">
        <v>1</v>
      </c>
      <c r="B596" s="32" t="s">
        <v>217</v>
      </c>
      <c r="C596" s="30"/>
      <c r="D596" s="30" t="e">
        <f>D47+D130+D181+D261+D334+#REF!+#REF!+#REF!+D388+D425+D490+#REF!+D537</f>
        <v>#REF!</v>
      </c>
      <c r="E596" s="30"/>
      <c r="F596" s="30"/>
      <c r="G596" s="30"/>
    </row>
    <row r="597" spans="1:7" ht="45" hidden="1" x14ac:dyDescent="0.25">
      <c r="A597" s="1">
        <v>1</v>
      </c>
      <c r="B597" s="29" t="s">
        <v>220</v>
      </c>
      <c r="C597" s="30"/>
      <c r="D597" s="30" t="e">
        <f>D48+D131+D182+D262+D335+#REF!+#REF!+#REF!+D389+D426+D491+#REF!+D538</f>
        <v>#REF!</v>
      </c>
      <c r="E597" s="30"/>
      <c r="F597" s="30"/>
      <c r="G597" s="30"/>
    </row>
    <row r="598" spans="1:7" hidden="1" x14ac:dyDescent="0.25">
      <c r="A598" s="1">
        <v>1</v>
      </c>
      <c r="B598" s="32" t="s">
        <v>217</v>
      </c>
      <c r="C598" s="30"/>
      <c r="D598" s="30" t="e">
        <f>D49+D132+D183+D263+D336+#REF!+#REF!+#REF!+D390+D427+D492+#REF!+D539</f>
        <v>#REF!</v>
      </c>
      <c r="E598" s="30"/>
      <c r="F598" s="30"/>
      <c r="G598" s="30"/>
    </row>
    <row r="599" spans="1:7" ht="30" hidden="1" x14ac:dyDescent="0.25">
      <c r="A599" s="1">
        <v>1</v>
      </c>
      <c r="B599" s="29" t="s">
        <v>188</v>
      </c>
      <c r="C599" s="30"/>
      <c r="D599" s="30" t="e">
        <f>D50+D133+D184+D264+D337+#REF!+#REF!+#REF!+D391+D428+D493+#REF!+D540</f>
        <v>#REF!</v>
      </c>
      <c r="E599" s="30"/>
      <c r="F599" s="30"/>
      <c r="G599" s="30"/>
    </row>
    <row r="600" spans="1:7" hidden="1" x14ac:dyDescent="0.25">
      <c r="A600" s="1">
        <v>1</v>
      </c>
      <c r="B600" s="32" t="s">
        <v>217</v>
      </c>
      <c r="C600" s="30"/>
      <c r="D600" s="30" t="e">
        <f>D51+D134+D185+D265+D338+#REF!+#REF!+#REF!+D392+D429+D494+#REF!+D541</f>
        <v>#REF!</v>
      </c>
      <c r="E600" s="30"/>
      <c r="F600" s="30"/>
      <c r="G600" s="30"/>
    </row>
    <row r="601" spans="1:7" ht="45" hidden="1" x14ac:dyDescent="0.25">
      <c r="A601" s="1">
        <v>1</v>
      </c>
      <c r="B601" s="29" t="s">
        <v>189</v>
      </c>
      <c r="C601" s="30"/>
      <c r="D601" s="30" t="e">
        <f>D52+D135+D186+D266+D339+#REF!+#REF!+#REF!+D393+D430+D495+#REF!+D542</f>
        <v>#REF!</v>
      </c>
      <c r="E601" s="30"/>
      <c r="F601" s="30"/>
      <c r="G601" s="30"/>
    </row>
    <row r="602" spans="1:7" ht="30" hidden="1" x14ac:dyDescent="0.25">
      <c r="A602" s="1">
        <v>1</v>
      </c>
      <c r="B602" s="29" t="s">
        <v>190</v>
      </c>
      <c r="C602" s="30"/>
      <c r="D602" s="30" t="e">
        <f>D53+D136+D187+D267+D340+#REF!+#REF!+#REF!+D394+D431+D496+#REF!+D543</f>
        <v>#REF!</v>
      </c>
      <c r="E602" s="30"/>
      <c r="F602" s="30"/>
      <c r="G602" s="30"/>
    </row>
    <row r="603" spans="1:7" ht="30" hidden="1" x14ac:dyDescent="0.25">
      <c r="A603" s="1">
        <v>1</v>
      </c>
      <c r="B603" s="29" t="s">
        <v>191</v>
      </c>
      <c r="C603" s="30"/>
      <c r="D603" s="30" t="e">
        <f>D54+D137+D188+D268+D341+#REF!+#REF!+#REF!+D395+D432+D497+#REF!+D544</f>
        <v>#REF!</v>
      </c>
      <c r="E603" s="30"/>
      <c r="F603" s="30"/>
      <c r="G603" s="30"/>
    </row>
    <row r="604" spans="1:7" hidden="1" x14ac:dyDescent="0.25">
      <c r="A604" s="1">
        <v>1</v>
      </c>
      <c r="B604" s="29" t="s">
        <v>192</v>
      </c>
      <c r="C604" s="30"/>
      <c r="D604" s="30" t="e">
        <f>D55+D138+D189+D269+D342+#REF!+#REF!+#REF!+D396+D433+D498+#REF!+D545+#REF!</f>
        <v>#REF!</v>
      </c>
      <c r="E604" s="30"/>
      <c r="F604" s="30"/>
      <c r="G604" s="30"/>
    </row>
    <row r="605" spans="1:7" hidden="1" x14ac:dyDescent="0.25">
      <c r="A605" s="1">
        <v>1</v>
      </c>
      <c r="B605" s="29" t="s">
        <v>224</v>
      </c>
      <c r="C605" s="30"/>
      <c r="D605" s="30" t="e">
        <f>D56+D139+D190+D270+D343+#REF!+#REF!+#REF!+D397+D434+D499+#REF!+D546</f>
        <v>#REF!</v>
      </c>
      <c r="E605" s="30"/>
      <c r="F605" s="30"/>
      <c r="G605" s="30"/>
    </row>
    <row r="606" spans="1:7" hidden="1" x14ac:dyDescent="0.25">
      <c r="A606" s="1">
        <v>1</v>
      </c>
      <c r="B606" s="33" t="s">
        <v>230</v>
      </c>
      <c r="C606" s="30"/>
      <c r="D606" s="30" t="e">
        <f>D57+D140+D191+D271+D344+#REF!+#REF!+#REF!+D398+D435+D500+#REF!+D547</f>
        <v>#REF!</v>
      </c>
      <c r="E606" s="30"/>
      <c r="F606" s="30"/>
      <c r="G606" s="30"/>
    </row>
    <row r="607" spans="1:7" hidden="1" x14ac:dyDescent="0.25">
      <c r="A607" s="1">
        <v>1</v>
      </c>
      <c r="B607" s="34" t="s">
        <v>120</v>
      </c>
      <c r="C607" s="30"/>
      <c r="D607" s="30" t="e">
        <f>D58+D141+D192+D272+D345+#REF!+#REF!+#REF!+D399+D436+D501+#REF!+D548+#REF!</f>
        <v>#REF!</v>
      </c>
      <c r="E607" s="30"/>
      <c r="F607" s="30"/>
      <c r="G607" s="30"/>
    </row>
    <row r="608" spans="1:7" hidden="1" x14ac:dyDescent="0.25">
      <c r="A608" s="1">
        <v>1</v>
      </c>
      <c r="B608" s="33" t="s">
        <v>154</v>
      </c>
      <c r="C608" s="30"/>
      <c r="D608" s="30" t="e">
        <f>D59+D142+D193+D273+D346+#REF!+#REF!+#REF!+D400+D437+D502+#REF!+D549</f>
        <v>#REF!</v>
      </c>
      <c r="E608" s="30"/>
      <c r="F608" s="30"/>
      <c r="G608" s="30"/>
    </row>
    <row r="609" spans="1:7" ht="30" hidden="1" x14ac:dyDescent="0.25">
      <c r="A609" s="1">
        <v>1</v>
      </c>
      <c r="B609" s="34" t="s">
        <v>121</v>
      </c>
      <c r="C609" s="30"/>
      <c r="D609" s="30" t="e">
        <f>D60+D143+D194+D274+D347+#REF!+#REF!+#REF!+D401+D438+D503+#REF!+D550</f>
        <v>#REF!</v>
      </c>
      <c r="E609" s="30"/>
      <c r="F609" s="30"/>
      <c r="G609" s="30"/>
    </row>
    <row r="610" spans="1:7" ht="30" hidden="1" x14ac:dyDescent="0.25">
      <c r="A610" s="1">
        <v>1</v>
      </c>
      <c r="B610" s="35" t="s">
        <v>166</v>
      </c>
      <c r="C610" s="30"/>
      <c r="D610" s="30" t="e">
        <f>D61+D144+D195+D275+D348+#REF!+#REF!+#REF!+D402+D439+D504+#REF!+D551</f>
        <v>#REF!</v>
      </c>
      <c r="E610" s="30"/>
      <c r="F610" s="30"/>
      <c r="G610" s="30"/>
    </row>
    <row r="611" spans="1:7" hidden="1" x14ac:dyDescent="0.25">
      <c r="A611" s="1">
        <v>1</v>
      </c>
      <c r="B611" s="36" t="s">
        <v>222</v>
      </c>
      <c r="C611" s="30"/>
      <c r="D611" s="30" t="e">
        <f>D62+D145+D196+D276+D349+#REF!+#REF!+#REF!+D403+D440+D505+#REF!+D552</f>
        <v>#REF!</v>
      </c>
      <c r="E611" s="30"/>
      <c r="F611" s="30"/>
      <c r="G611" s="30"/>
    </row>
    <row r="612" spans="1:7" hidden="1" x14ac:dyDescent="0.25">
      <c r="A612" s="1">
        <v>1</v>
      </c>
      <c r="B612" s="71" t="s">
        <v>160</v>
      </c>
      <c r="C612" s="30"/>
      <c r="D612" s="25" t="e">
        <f>D584+ROUND(D607*3.2,0)+D609</f>
        <v>#REF!</v>
      </c>
      <c r="E612" s="30"/>
      <c r="F612" s="30"/>
      <c r="G612" s="30"/>
    </row>
    <row r="613" spans="1:7" hidden="1" x14ac:dyDescent="0.25">
      <c r="A613" s="1">
        <v>1</v>
      </c>
      <c r="B613" s="29"/>
      <c r="C613" s="30"/>
      <c r="D613" s="30"/>
      <c r="E613" s="30"/>
      <c r="F613" s="30"/>
      <c r="G613" s="30"/>
    </row>
    <row r="614" spans="1:7" hidden="1" x14ac:dyDescent="0.25">
      <c r="A614" s="1">
        <v>1</v>
      </c>
      <c r="B614" s="29" t="s">
        <v>122</v>
      </c>
      <c r="C614" s="30"/>
      <c r="D614" s="30" t="e">
        <f>D575+D584</f>
        <v>#REF!</v>
      </c>
      <c r="E614" s="30"/>
      <c r="F614" s="30"/>
      <c r="G614" s="30"/>
    </row>
    <row r="615" spans="1:7" hidden="1" x14ac:dyDescent="0.25">
      <c r="A615" s="1">
        <v>1</v>
      </c>
      <c r="B615" s="34" t="s">
        <v>120</v>
      </c>
      <c r="C615" s="159"/>
      <c r="D615" s="159" t="e">
        <f>D580+D607</f>
        <v>#REF!</v>
      </c>
      <c r="E615" s="159"/>
      <c r="F615" s="159"/>
      <c r="G615" s="159"/>
    </row>
    <row r="616" spans="1:7" ht="30" hidden="1" x14ac:dyDescent="0.25">
      <c r="A616" s="1">
        <v>1</v>
      </c>
      <c r="B616" s="34" t="s">
        <v>121</v>
      </c>
      <c r="C616" s="159"/>
      <c r="D616" s="159" t="e">
        <f>D609</f>
        <v>#REF!</v>
      </c>
      <c r="E616" s="159"/>
      <c r="F616" s="159"/>
      <c r="G616" s="159"/>
    </row>
    <row r="617" spans="1:7" ht="15.75" hidden="1" x14ac:dyDescent="0.25">
      <c r="A617" s="1">
        <v>1</v>
      </c>
      <c r="B617" s="161" t="s">
        <v>212</v>
      </c>
      <c r="C617" s="159"/>
      <c r="D617" s="160" t="e">
        <f>D582+D612</f>
        <v>#REF!</v>
      </c>
      <c r="E617" s="159"/>
      <c r="F617" s="159"/>
      <c r="G617" s="159"/>
    </row>
    <row r="618" spans="1:7" ht="15.75" hidden="1" x14ac:dyDescent="0.25">
      <c r="A618" s="1">
        <v>1</v>
      </c>
      <c r="B618" s="162" t="s">
        <v>123</v>
      </c>
      <c r="C618" s="159"/>
      <c r="D618" s="160"/>
      <c r="E618" s="159"/>
      <c r="F618" s="159"/>
      <c r="G618" s="159"/>
    </row>
    <row r="619" spans="1:7" ht="30" hidden="1" x14ac:dyDescent="0.25">
      <c r="A619" s="1">
        <v>1</v>
      </c>
      <c r="B619" s="163" t="s">
        <v>62</v>
      </c>
      <c r="C619" s="159"/>
      <c r="D619" s="160"/>
      <c r="E619" s="159"/>
      <c r="F619" s="159"/>
      <c r="G619" s="159"/>
    </row>
    <row r="620" spans="1:7" ht="30" hidden="1" x14ac:dyDescent="0.25">
      <c r="A620" s="1">
        <v>1</v>
      </c>
      <c r="B620" s="163" t="s">
        <v>63</v>
      </c>
      <c r="C620" s="159"/>
      <c r="D620" s="160"/>
      <c r="E620" s="159"/>
      <c r="F620" s="159"/>
      <c r="G620" s="159"/>
    </row>
    <row r="621" spans="1:7" hidden="1" x14ac:dyDescent="0.25">
      <c r="A621" s="1">
        <v>1</v>
      </c>
      <c r="B621" s="163" t="s">
        <v>56</v>
      </c>
      <c r="C621" s="159"/>
      <c r="D621" s="160"/>
      <c r="E621" s="159"/>
      <c r="F621" s="159"/>
      <c r="G621" s="159"/>
    </row>
    <row r="622" spans="1:7" hidden="1" x14ac:dyDescent="0.25">
      <c r="A622" s="1">
        <v>1</v>
      </c>
      <c r="B622" s="163" t="s">
        <v>35</v>
      </c>
      <c r="C622" s="159"/>
      <c r="D622" s="160"/>
      <c r="E622" s="159"/>
      <c r="F622" s="159"/>
      <c r="G622" s="159"/>
    </row>
    <row r="623" spans="1:7" ht="30" hidden="1" x14ac:dyDescent="0.25">
      <c r="A623" s="1">
        <v>1</v>
      </c>
      <c r="B623" s="163" t="s">
        <v>237</v>
      </c>
      <c r="C623" s="159"/>
      <c r="D623" s="160"/>
      <c r="E623" s="159"/>
      <c r="F623" s="159"/>
      <c r="G623" s="159"/>
    </row>
    <row r="624" spans="1:7" hidden="1" x14ac:dyDescent="0.25">
      <c r="A624" s="1">
        <v>1</v>
      </c>
      <c r="B624" s="163" t="s">
        <v>32</v>
      </c>
      <c r="C624" s="159"/>
      <c r="D624" s="160"/>
      <c r="E624" s="159"/>
      <c r="F624" s="159"/>
      <c r="G624" s="159"/>
    </row>
    <row r="625" spans="1:7" hidden="1" x14ac:dyDescent="0.25">
      <c r="A625" s="1">
        <v>1</v>
      </c>
      <c r="B625" s="163" t="s">
        <v>19</v>
      </c>
      <c r="C625" s="159"/>
      <c r="D625" s="164"/>
      <c r="E625" s="159"/>
      <c r="F625" s="159"/>
      <c r="G625" s="159"/>
    </row>
    <row r="626" spans="1:7" hidden="1" x14ac:dyDescent="0.25">
      <c r="A626" s="1">
        <v>1</v>
      </c>
      <c r="B626" s="163" t="s">
        <v>59</v>
      </c>
      <c r="C626" s="159"/>
      <c r="D626" s="164"/>
      <c r="E626" s="159"/>
      <c r="F626" s="159"/>
      <c r="G626" s="159"/>
    </row>
    <row r="627" spans="1:7" hidden="1" x14ac:dyDescent="0.25">
      <c r="A627" s="1">
        <v>1</v>
      </c>
      <c r="B627" s="163" t="s">
        <v>76</v>
      </c>
      <c r="C627" s="159"/>
      <c r="D627" s="164"/>
      <c r="E627" s="159"/>
      <c r="F627" s="159"/>
      <c r="G627" s="159"/>
    </row>
    <row r="628" spans="1:7" hidden="1" x14ac:dyDescent="0.25">
      <c r="A628" s="1">
        <v>1</v>
      </c>
      <c r="B628" s="163" t="s">
        <v>21</v>
      </c>
      <c r="C628" s="159"/>
      <c r="D628" s="164" t="e">
        <f>#REF!+#REF!+D352+D281+D205+D148+D68</f>
        <v>#REF!</v>
      </c>
      <c r="E628" s="159"/>
      <c r="F628" s="159"/>
      <c r="G628" s="159"/>
    </row>
    <row r="629" spans="1:7" ht="30" hidden="1" x14ac:dyDescent="0.25">
      <c r="A629" s="1">
        <v>1</v>
      </c>
      <c r="B629" s="163" t="s">
        <v>170</v>
      </c>
      <c r="C629" s="159"/>
      <c r="D629" s="164" t="e">
        <f>#REF!+#REF!+D353+D282+D206+D149+D69</f>
        <v>#REF!</v>
      </c>
      <c r="E629" s="159"/>
      <c r="F629" s="159"/>
      <c r="G629" s="159"/>
    </row>
    <row r="630" spans="1:7" hidden="1" x14ac:dyDescent="0.25">
      <c r="A630" s="1">
        <v>1</v>
      </c>
      <c r="B630" s="163" t="s">
        <v>39</v>
      </c>
      <c r="C630" s="159"/>
      <c r="D630" s="164"/>
      <c r="E630" s="159"/>
      <c r="F630" s="159"/>
      <c r="G630" s="159"/>
    </row>
    <row r="631" spans="1:7" hidden="1" x14ac:dyDescent="0.25">
      <c r="A631" s="1">
        <v>1</v>
      </c>
      <c r="B631" s="163" t="s">
        <v>172</v>
      </c>
      <c r="C631" s="159"/>
      <c r="D631" s="164"/>
      <c r="E631" s="159"/>
      <c r="F631" s="159"/>
      <c r="G631" s="159"/>
    </row>
    <row r="632" spans="1:7" ht="30" hidden="1" x14ac:dyDescent="0.25">
      <c r="A632" s="1">
        <v>1</v>
      </c>
      <c r="B632" s="163" t="s">
        <v>65</v>
      </c>
      <c r="C632" s="159"/>
      <c r="D632" s="164"/>
      <c r="E632" s="159"/>
      <c r="F632" s="159"/>
      <c r="G632" s="159"/>
    </row>
    <row r="633" spans="1:7" hidden="1" x14ac:dyDescent="0.25">
      <c r="A633" s="1">
        <v>1</v>
      </c>
      <c r="B633" s="163" t="s">
        <v>238</v>
      </c>
      <c r="C633" s="159"/>
      <c r="D633" s="164" t="e">
        <f>#REF!+D354+D150+D70</f>
        <v>#REF!</v>
      </c>
      <c r="E633" s="159"/>
      <c r="F633" s="159"/>
      <c r="G633" s="159"/>
    </row>
    <row r="634" spans="1:7" ht="30" hidden="1" x14ac:dyDescent="0.25">
      <c r="A634" s="1">
        <v>1</v>
      </c>
      <c r="B634" s="163" t="s">
        <v>239</v>
      </c>
      <c r="C634" s="159"/>
      <c r="D634" s="164" t="e">
        <f>#REF!+D355+D151+D71</f>
        <v>#REF!</v>
      </c>
      <c r="E634" s="159"/>
      <c r="F634" s="159"/>
      <c r="G634" s="159"/>
    </row>
    <row r="635" spans="1:7" ht="30" hidden="1" x14ac:dyDescent="0.25">
      <c r="A635" s="1">
        <v>1</v>
      </c>
      <c r="B635" s="163" t="s">
        <v>171</v>
      </c>
      <c r="C635" s="159"/>
      <c r="D635" s="164"/>
      <c r="E635" s="159"/>
      <c r="F635" s="159"/>
      <c r="G635" s="159"/>
    </row>
    <row r="636" spans="1:7" ht="30" hidden="1" x14ac:dyDescent="0.25">
      <c r="A636" s="1">
        <v>1</v>
      </c>
      <c r="B636" s="163" t="s">
        <v>152</v>
      </c>
      <c r="C636" s="159"/>
      <c r="D636" s="160"/>
      <c r="E636" s="159"/>
      <c r="F636" s="159"/>
      <c r="G636" s="159"/>
    </row>
    <row r="637" spans="1:7" ht="30" hidden="1" x14ac:dyDescent="0.25">
      <c r="A637" s="1">
        <v>1</v>
      </c>
      <c r="B637" s="163" t="s">
        <v>233</v>
      </c>
      <c r="C637" s="159"/>
      <c r="D637" s="160"/>
      <c r="E637" s="159"/>
      <c r="F637" s="159"/>
      <c r="G637" s="159"/>
    </row>
    <row r="638" spans="1:7" hidden="1" x14ac:dyDescent="0.25">
      <c r="A638" s="1">
        <v>1</v>
      </c>
      <c r="B638" s="163" t="s">
        <v>90</v>
      </c>
      <c r="C638" s="159"/>
      <c r="D638" s="160"/>
      <c r="E638" s="159"/>
      <c r="F638" s="159"/>
      <c r="G638" s="159"/>
    </row>
    <row r="639" spans="1:7" ht="30" hidden="1" x14ac:dyDescent="0.25">
      <c r="A639" s="1">
        <v>1</v>
      </c>
      <c r="B639" s="163" t="s">
        <v>147</v>
      </c>
      <c r="C639" s="159"/>
      <c r="D639" s="160"/>
      <c r="E639" s="159"/>
      <c r="F639" s="159"/>
      <c r="G639" s="159"/>
    </row>
    <row r="640" spans="1:7" ht="45" hidden="1" x14ac:dyDescent="0.25">
      <c r="A640" s="1">
        <v>1</v>
      </c>
      <c r="B640" s="163" t="s">
        <v>148</v>
      </c>
      <c r="C640" s="159"/>
      <c r="D640" s="160"/>
      <c r="E640" s="159"/>
      <c r="F640" s="159"/>
      <c r="G640" s="159"/>
    </row>
    <row r="641" spans="1:7" hidden="1" x14ac:dyDescent="0.25">
      <c r="A641" s="1">
        <v>1</v>
      </c>
      <c r="B641" s="163" t="s">
        <v>75</v>
      </c>
      <c r="C641" s="159"/>
      <c r="D641" s="160"/>
      <c r="E641" s="159"/>
      <c r="F641" s="159"/>
      <c r="G641" s="159"/>
    </row>
    <row r="642" spans="1:7" hidden="1" x14ac:dyDescent="0.25">
      <c r="A642" s="1">
        <v>1</v>
      </c>
      <c r="B642" s="163" t="s">
        <v>64</v>
      </c>
      <c r="C642" s="159"/>
      <c r="D642" s="160"/>
      <c r="E642" s="159"/>
      <c r="F642" s="159"/>
      <c r="G642" s="159"/>
    </row>
    <row r="643" spans="1:7" ht="30" hidden="1" x14ac:dyDescent="0.25">
      <c r="A643" s="1">
        <v>1</v>
      </c>
      <c r="B643" s="163" t="s">
        <v>240</v>
      </c>
      <c r="C643" s="159"/>
      <c r="D643" s="160"/>
      <c r="E643" s="159"/>
      <c r="F643" s="159"/>
      <c r="G643" s="159"/>
    </row>
    <row r="644" spans="1:7" ht="30" hidden="1" x14ac:dyDescent="0.25">
      <c r="A644" s="1">
        <v>1</v>
      </c>
      <c r="B644" s="163" t="s">
        <v>241</v>
      </c>
      <c r="C644" s="159"/>
      <c r="D644" s="160"/>
      <c r="E644" s="159"/>
      <c r="F644" s="159"/>
      <c r="G644" s="159"/>
    </row>
    <row r="645" spans="1:7" hidden="1" x14ac:dyDescent="0.25">
      <c r="A645" s="1">
        <v>1</v>
      </c>
      <c r="B645" s="163" t="s">
        <v>242</v>
      </c>
      <c r="C645" s="159"/>
      <c r="D645" s="160"/>
      <c r="E645" s="159"/>
      <c r="F645" s="159"/>
      <c r="G645" s="159"/>
    </row>
    <row r="646" spans="1:7" hidden="1" x14ac:dyDescent="0.25">
      <c r="A646" s="1">
        <v>1</v>
      </c>
      <c r="B646" s="163" t="s">
        <v>53</v>
      </c>
      <c r="C646" s="159"/>
      <c r="D646" s="160"/>
      <c r="E646" s="159"/>
      <c r="F646" s="159"/>
      <c r="G646" s="159"/>
    </row>
    <row r="647" spans="1:7" hidden="1" x14ac:dyDescent="0.25">
      <c r="A647" s="1">
        <v>1</v>
      </c>
      <c r="B647" s="163" t="s">
        <v>58</v>
      </c>
      <c r="C647" s="159"/>
      <c r="D647" s="160"/>
      <c r="E647" s="159"/>
      <c r="F647" s="159"/>
      <c r="G647" s="159"/>
    </row>
    <row r="648" spans="1:7" hidden="1" x14ac:dyDescent="0.25">
      <c r="A648" s="1">
        <v>1</v>
      </c>
      <c r="B648" s="163" t="s">
        <v>243</v>
      </c>
      <c r="C648" s="159"/>
      <c r="D648" s="160"/>
      <c r="E648" s="159"/>
      <c r="F648" s="159"/>
      <c r="G648" s="159"/>
    </row>
    <row r="649" spans="1:7" hidden="1" x14ac:dyDescent="0.25">
      <c r="A649" s="1">
        <v>1</v>
      </c>
      <c r="B649" s="163" t="s">
        <v>57</v>
      </c>
      <c r="C649" s="159"/>
      <c r="D649" s="160"/>
      <c r="E649" s="159"/>
      <c r="F649" s="159"/>
      <c r="G649" s="159"/>
    </row>
    <row r="650" spans="1:7" ht="30" hidden="1" x14ac:dyDescent="0.25">
      <c r="A650" s="1">
        <v>1</v>
      </c>
      <c r="B650" s="163" t="s">
        <v>182</v>
      </c>
      <c r="C650" s="159"/>
      <c r="D650" s="160"/>
      <c r="E650" s="159"/>
      <c r="F650" s="159"/>
      <c r="G650" s="159"/>
    </row>
    <row r="651" spans="1:7" hidden="1" x14ac:dyDescent="0.25">
      <c r="A651" s="1">
        <v>1</v>
      </c>
      <c r="B651" s="163" t="s">
        <v>244</v>
      </c>
      <c r="C651" s="159"/>
      <c r="D651" s="160"/>
      <c r="E651" s="159"/>
      <c r="F651" s="159"/>
      <c r="G651" s="159"/>
    </row>
    <row r="652" spans="1:7" hidden="1" x14ac:dyDescent="0.25">
      <c r="A652" s="1">
        <v>1</v>
      </c>
      <c r="B652" s="163" t="s">
        <v>20</v>
      </c>
      <c r="C652" s="159"/>
      <c r="D652" s="160"/>
      <c r="E652" s="159"/>
      <c r="F652" s="159"/>
      <c r="G652" s="159"/>
    </row>
    <row r="653" spans="1:7" hidden="1" x14ac:dyDescent="0.25">
      <c r="A653" s="1">
        <v>1</v>
      </c>
      <c r="B653" s="163" t="s">
        <v>167</v>
      </c>
      <c r="C653" s="159"/>
      <c r="D653" s="160"/>
      <c r="E653" s="159"/>
      <c r="F653" s="159"/>
      <c r="G653" s="159"/>
    </row>
    <row r="654" spans="1:7" hidden="1" x14ac:dyDescent="0.25">
      <c r="A654" s="1">
        <v>1</v>
      </c>
      <c r="B654" s="163" t="s">
        <v>61</v>
      </c>
      <c r="C654" s="159"/>
      <c r="D654" s="160"/>
      <c r="E654" s="159"/>
      <c r="F654" s="159"/>
      <c r="G654" s="159"/>
    </row>
    <row r="655" spans="1:7" hidden="1" x14ac:dyDescent="0.25">
      <c r="A655" s="1">
        <v>1</v>
      </c>
      <c r="B655" s="163" t="s">
        <v>40</v>
      </c>
      <c r="C655" s="159"/>
      <c r="D655" s="160"/>
      <c r="E655" s="159"/>
      <c r="F655" s="159"/>
      <c r="G655" s="159"/>
    </row>
    <row r="656" spans="1:7" hidden="1" x14ac:dyDescent="0.25">
      <c r="A656" s="1">
        <v>1</v>
      </c>
      <c r="B656" s="163" t="s">
        <v>245</v>
      </c>
      <c r="C656" s="159"/>
      <c r="D656" s="160"/>
      <c r="E656" s="159"/>
      <c r="F656" s="159"/>
      <c r="G656" s="159"/>
    </row>
    <row r="657" spans="1:7" hidden="1" x14ac:dyDescent="0.25">
      <c r="A657" s="1">
        <v>1</v>
      </c>
      <c r="B657" s="163" t="s">
        <v>33</v>
      </c>
      <c r="C657" s="159"/>
      <c r="D657" s="160"/>
      <c r="E657" s="159"/>
      <c r="F657" s="159"/>
      <c r="G657" s="159"/>
    </row>
    <row r="658" spans="1:7" ht="30" hidden="1" x14ac:dyDescent="0.25">
      <c r="A658" s="1">
        <v>1</v>
      </c>
      <c r="B658" s="163" t="s">
        <v>168</v>
      </c>
      <c r="C658" s="159"/>
      <c r="D658" s="160"/>
      <c r="E658" s="159"/>
      <c r="F658" s="159"/>
      <c r="G658" s="159"/>
    </row>
    <row r="659" spans="1:7" hidden="1" x14ac:dyDescent="0.25">
      <c r="A659" s="1">
        <v>1</v>
      </c>
      <c r="B659" s="163" t="s">
        <v>55</v>
      </c>
      <c r="C659" s="159"/>
      <c r="D659" s="160"/>
      <c r="E659" s="159"/>
      <c r="F659" s="159"/>
      <c r="G659" s="159"/>
    </row>
    <row r="660" spans="1:7" hidden="1" x14ac:dyDescent="0.25">
      <c r="A660" s="1">
        <v>1</v>
      </c>
      <c r="B660" s="163" t="s">
        <v>135</v>
      </c>
      <c r="C660" s="159"/>
      <c r="D660" s="160"/>
      <c r="E660" s="159"/>
      <c r="F660" s="159"/>
      <c r="G660" s="159"/>
    </row>
    <row r="661" spans="1:7" hidden="1" x14ac:dyDescent="0.25">
      <c r="A661" s="1">
        <v>1</v>
      </c>
      <c r="B661" s="163" t="s">
        <v>87</v>
      </c>
      <c r="C661" s="159"/>
      <c r="D661" s="160"/>
      <c r="E661" s="159"/>
      <c r="F661" s="159"/>
      <c r="G661" s="159"/>
    </row>
    <row r="662" spans="1:7" hidden="1" x14ac:dyDescent="0.25">
      <c r="A662" s="1">
        <v>1</v>
      </c>
      <c r="B662" s="163" t="s">
        <v>54</v>
      </c>
      <c r="C662" s="159"/>
      <c r="D662" s="160"/>
      <c r="E662" s="159"/>
      <c r="F662" s="159"/>
      <c r="G662" s="159"/>
    </row>
    <row r="663" spans="1:7" hidden="1" x14ac:dyDescent="0.25">
      <c r="A663" s="1">
        <v>1</v>
      </c>
      <c r="B663" s="163" t="s">
        <v>169</v>
      </c>
      <c r="C663" s="159"/>
      <c r="D663" s="160"/>
      <c r="E663" s="159"/>
      <c r="F663" s="159"/>
      <c r="G663" s="159"/>
    </row>
    <row r="664" spans="1:7" hidden="1" x14ac:dyDescent="0.25">
      <c r="A664" s="1">
        <v>1</v>
      </c>
      <c r="B664" s="163" t="s">
        <v>38</v>
      </c>
      <c r="C664" s="159"/>
      <c r="D664" s="160"/>
      <c r="E664" s="159"/>
      <c r="F664" s="159"/>
      <c r="G664" s="159"/>
    </row>
    <row r="665" spans="1:7" ht="18" hidden="1" customHeight="1" x14ac:dyDescent="0.25">
      <c r="A665" s="1">
        <v>1</v>
      </c>
      <c r="B665" s="163" t="s">
        <v>124</v>
      </c>
      <c r="C665" s="159"/>
      <c r="D665" s="160"/>
      <c r="E665" s="159"/>
      <c r="F665" s="159"/>
      <c r="G665" s="159"/>
    </row>
    <row r="666" spans="1:7" ht="18.75" hidden="1" customHeight="1" x14ac:dyDescent="0.25">
      <c r="A666" s="1">
        <v>1</v>
      </c>
      <c r="B666" s="41" t="s">
        <v>8</v>
      </c>
      <c r="C666" s="159"/>
      <c r="D666" s="159"/>
      <c r="E666" s="159"/>
      <c r="F666" s="159"/>
      <c r="G666" s="159"/>
    </row>
    <row r="667" spans="1:7" ht="18" hidden="1" customHeight="1" x14ac:dyDescent="0.25">
      <c r="A667" s="1">
        <v>1</v>
      </c>
      <c r="B667" s="74" t="s">
        <v>213</v>
      </c>
      <c r="C667" s="159"/>
      <c r="D667" s="165" t="e">
        <f>D95+D155+D223+D302+D367+D448+D557+#REF!</f>
        <v>#REF!</v>
      </c>
      <c r="E667" s="166" t="e">
        <f>G667/D667</f>
        <v>#REF!</v>
      </c>
      <c r="F667" s="165" t="e">
        <f>F95+F155+F223+F302+F367+F448+F557+#REF!</f>
        <v>#REF!</v>
      </c>
      <c r="G667" s="165" t="e">
        <f>G95+G155+G223+G302+G367+G448+G557+#REF!</f>
        <v>#REF!</v>
      </c>
    </row>
    <row r="668" spans="1:7" ht="18" hidden="1" customHeight="1" x14ac:dyDescent="0.25">
      <c r="A668" s="1">
        <v>1</v>
      </c>
      <c r="B668" s="167" t="s">
        <v>23</v>
      </c>
      <c r="C668" s="159"/>
      <c r="D668" s="159"/>
      <c r="E668" s="159"/>
      <c r="F668" s="159"/>
      <c r="G668" s="159"/>
    </row>
    <row r="669" spans="1:7" hidden="1" x14ac:dyDescent="0.25">
      <c r="A669" s="1">
        <v>1</v>
      </c>
      <c r="B669" s="168" t="s">
        <v>140</v>
      </c>
      <c r="C669" s="159"/>
      <c r="D669" s="159" t="e">
        <f>D97+D225+D304+D369+#REF!+D450+D510+#REF!</f>
        <v>#REF!</v>
      </c>
      <c r="E669" s="166" t="e">
        <f>G669/D669</f>
        <v>#REF!</v>
      </c>
      <c r="F669" s="159" t="e">
        <f>F97+F225+F304+F369+#REF!+F450+F510+#REF!</f>
        <v>#REF!</v>
      </c>
      <c r="G669" s="159" t="e">
        <f>G97+G225+G304+G369+#REF!+G450+G510+#REF!</f>
        <v>#REF!</v>
      </c>
    </row>
    <row r="670" spans="1:7" hidden="1" x14ac:dyDescent="0.25">
      <c r="A670" s="1">
        <v>1</v>
      </c>
      <c r="B670" s="168" t="s">
        <v>13</v>
      </c>
      <c r="C670" s="159"/>
      <c r="D670" s="159" t="e">
        <f>D98+D226+D305+D370+#REF!+D451+D511+#REF!</f>
        <v>#REF!</v>
      </c>
      <c r="E670" s="166" t="e">
        <f>G670/D670</f>
        <v>#REF!</v>
      </c>
      <c r="F670" s="159" t="e">
        <f>F98+F226+F305+F370+#REF!+F451+F511+#REF!</f>
        <v>#REF!</v>
      </c>
      <c r="G670" s="159" t="e">
        <f>G98+G226+G305+G370+#REF!+G451+G511+#REF!</f>
        <v>#REF!</v>
      </c>
    </row>
    <row r="671" spans="1:7" hidden="1" x14ac:dyDescent="0.25">
      <c r="A671" s="1">
        <v>1</v>
      </c>
      <c r="B671" s="169" t="s">
        <v>141</v>
      </c>
      <c r="C671" s="159"/>
      <c r="D671" s="159" t="e">
        <f>D99+D227+D306+D371+#REF!+D452+D512+#REF!</f>
        <v>#REF!</v>
      </c>
      <c r="E671" s="166" t="e">
        <f>G671/D671</f>
        <v>#REF!</v>
      </c>
      <c r="F671" s="159" t="e">
        <f>F99+F227+F306+F371+#REF!+F452+F512+#REF!</f>
        <v>#REF!</v>
      </c>
      <c r="G671" s="159" t="e">
        <f>G99+G227+G306+G371+#REF!+G452+G512+#REF!</f>
        <v>#REF!</v>
      </c>
    </row>
    <row r="672" spans="1:7" ht="28.5" hidden="1" x14ac:dyDescent="0.25">
      <c r="A672" s="1">
        <v>1</v>
      </c>
      <c r="B672" s="170" t="s">
        <v>214</v>
      </c>
      <c r="C672" s="171"/>
      <c r="D672" s="160" t="e">
        <f>D100+D156+D228+D307+D372+#REF!+D453+D513+D558+#REF!</f>
        <v>#REF!</v>
      </c>
      <c r="E672" s="172" t="e">
        <f>G672/D672</f>
        <v>#REF!</v>
      </c>
      <c r="F672" s="160" t="e">
        <f>F100+F156+F228+F307+F372+#REF!+F453+F513+F558+#REF!</f>
        <v>#REF!</v>
      </c>
      <c r="G672" s="160" t="e">
        <f>G100+G156+G228+G307+G372+#REF!+G453+G513+G558+#REF!</f>
        <v>#REF!</v>
      </c>
    </row>
    <row r="673" spans="1:7" ht="30" hidden="1" x14ac:dyDescent="0.25">
      <c r="A673" s="1">
        <v>1</v>
      </c>
      <c r="B673" s="173" t="s">
        <v>215</v>
      </c>
      <c r="C673" s="174"/>
      <c r="D673" s="174">
        <f>D222</f>
        <v>800</v>
      </c>
      <c r="E673" s="174">
        <f>E222</f>
        <v>18</v>
      </c>
      <c r="F673" s="174">
        <f>F222</f>
        <v>48</v>
      </c>
      <c r="G673" s="174">
        <f>G222</f>
        <v>14400</v>
      </c>
    </row>
    <row r="674" spans="1:7" ht="31.5" hidden="1" x14ac:dyDescent="0.25">
      <c r="A674" s="1">
        <v>1</v>
      </c>
      <c r="B674" s="58" t="s">
        <v>180</v>
      </c>
      <c r="C674" s="174"/>
      <c r="D674" s="175">
        <f>D101+D561</f>
        <v>6880</v>
      </c>
      <c r="E674" s="174"/>
      <c r="F674" s="174"/>
      <c r="G674" s="174"/>
    </row>
    <row r="675" spans="1:7" ht="31.5" hidden="1" x14ac:dyDescent="0.25">
      <c r="A675" s="1">
        <v>1</v>
      </c>
      <c r="B675" s="58" t="s">
        <v>181</v>
      </c>
      <c r="C675" s="174"/>
      <c r="D675" s="175">
        <f>D102+D562</f>
        <v>23100</v>
      </c>
      <c r="E675" s="174"/>
      <c r="F675" s="174"/>
      <c r="G675" s="174"/>
    </row>
    <row r="676" spans="1:7" ht="15.75" hidden="1" x14ac:dyDescent="0.25">
      <c r="A676" s="1">
        <v>1</v>
      </c>
      <c r="B676" s="58" t="s">
        <v>227</v>
      </c>
      <c r="C676" s="174"/>
      <c r="D676" s="175">
        <f>D563</f>
        <v>300</v>
      </c>
      <c r="E676" s="174"/>
      <c r="F676" s="174"/>
      <c r="G676" s="174"/>
    </row>
    <row r="677" spans="1:7" ht="15.75" hidden="1" x14ac:dyDescent="0.25">
      <c r="A677" s="1">
        <v>1</v>
      </c>
      <c r="B677" s="60" t="s">
        <v>150</v>
      </c>
      <c r="C677" s="174"/>
      <c r="D677" s="175">
        <f>D103</f>
        <v>24500</v>
      </c>
      <c r="E677" s="174"/>
      <c r="F677" s="174"/>
      <c r="G677" s="174"/>
    </row>
    <row r="678" spans="1:7" ht="15.75" hidden="1" x14ac:dyDescent="0.25">
      <c r="A678" s="1">
        <v>1</v>
      </c>
      <c r="B678" s="176" t="s">
        <v>198</v>
      </c>
      <c r="C678" s="159"/>
      <c r="D678" s="159"/>
      <c r="E678" s="159"/>
      <c r="F678" s="159"/>
      <c r="G678" s="159"/>
    </row>
    <row r="679" spans="1:7" ht="15.75" hidden="1" x14ac:dyDescent="0.25">
      <c r="A679" s="1">
        <v>1</v>
      </c>
      <c r="B679" s="177" t="s">
        <v>193</v>
      </c>
      <c r="C679" s="159"/>
      <c r="D679" s="159"/>
      <c r="E679" s="159"/>
      <c r="F679" s="159"/>
      <c r="G679" s="159"/>
    </row>
    <row r="680" spans="1:7" ht="15.75" hidden="1" x14ac:dyDescent="0.25">
      <c r="A680" s="1">
        <v>1</v>
      </c>
      <c r="B680" s="178" t="s">
        <v>194</v>
      </c>
      <c r="C680" s="159"/>
      <c r="D680" s="159"/>
      <c r="E680" s="159"/>
      <c r="F680" s="159"/>
      <c r="G680" s="159"/>
    </row>
    <row r="681" spans="1:7" ht="15.75" hidden="1" x14ac:dyDescent="0.25">
      <c r="A681" s="1">
        <v>1</v>
      </c>
      <c r="B681" s="177" t="s">
        <v>195</v>
      </c>
      <c r="C681" s="159"/>
      <c r="D681" s="159">
        <f>D564</f>
        <v>0</v>
      </c>
      <c r="E681" s="159"/>
      <c r="F681" s="159"/>
      <c r="G681" s="159"/>
    </row>
    <row r="682" spans="1:7" ht="31.5" hidden="1" x14ac:dyDescent="0.25">
      <c r="A682" s="1">
        <v>1</v>
      </c>
      <c r="B682" s="179" t="s">
        <v>196</v>
      </c>
      <c r="C682" s="159"/>
      <c r="D682" s="159" t="e">
        <f>#REF!</f>
        <v>#REF!</v>
      </c>
      <c r="E682" s="159"/>
      <c r="F682" s="159"/>
      <c r="G682" s="159"/>
    </row>
    <row r="683" spans="1:7" ht="16.5" hidden="1" thickBot="1" x14ac:dyDescent="0.3">
      <c r="A683" s="1">
        <v>1</v>
      </c>
      <c r="B683" s="180" t="s">
        <v>197</v>
      </c>
      <c r="C683" s="181"/>
      <c r="D683" s="181" t="e">
        <f>#REF!</f>
        <v>#REF!</v>
      </c>
      <c r="E683" s="181"/>
      <c r="F683" s="181"/>
      <c r="G683" s="181"/>
    </row>
  </sheetData>
  <sheetProtection selectLockedCells="1" selectUnlockedCells="1"/>
  <autoFilter ref="A12:G683"/>
  <mergeCells count="8">
    <mergeCell ref="F1:G5"/>
    <mergeCell ref="B520:C520"/>
    <mergeCell ref="G9:G11"/>
    <mergeCell ref="F9:F11"/>
    <mergeCell ref="C9:C11"/>
    <mergeCell ref="E9:E11"/>
    <mergeCell ref="D9:D11"/>
    <mergeCell ref="B6:G7"/>
  </mergeCells>
  <pageMargins left="0.11811023622047245" right="0.11811023622047245" top="0.31496062992125984" bottom="0.15748031496062992" header="0.11811023622047245" footer="0.11811023622047245"/>
  <pageSetup paperSize="9" scale="80" orientation="portrait" r:id="rId1"/>
  <headerFooter differentFirst="1" scaleWithDoc="0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3"/>
  <sheetViews>
    <sheetView zoomScaleNormal="100" zoomScaleSheetLayoutView="70" workbookViewId="0">
      <pane xSplit="3" ySplit="7" topLeftCell="D8" activePane="bottomRight" state="frozen"/>
      <selection activeCell="C26" sqref="C26"/>
      <selection pane="topRight" activeCell="C26" sqref="C26"/>
      <selection pane="bottomLeft" activeCell="C26" sqref="C26"/>
      <selection pane="bottomRight" activeCell="C26" sqref="C26"/>
    </sheetView>
  </sheetViews>
  <sheetFormatPr defaultColWidth="9.140625" defaultRowHeight="15" x14ac:dyDescent="0.25"/>
  <cols>
    <col min="1" max="1" width="0" style="185" hidden="1" customWidth="1"/>
    <col min="2" max="2" width="47.85546875" style="287" customWidth="1"/>
    <col min="3" max="3" width="11.140625" style="287" customWidth="1"/>
    <col min="4" max="4" width="13.28515625" style="185" customWidth="1"/>
    <col min="5" max="5" width="13.5703125" style="185" customWidth="1"/>
    <col min="6" max="6" width="11.42578125" style="185" customWidth="1"/>
    <col min="7" max="7" width="12.140625" style="185" customWidth="1"/>
    <col min="8" max="8" width="11.5703125" style="185" bestFit="1" customWidth="1"/>
    <col min="9" max="9" width="10.5703125" style="185" bestFit="1" customWidth="1"/>
    <col min="10" max="10" width="9.5703125" style="185" bestFit="1" customWidth="1"/>
    <col min="11" max="16384" width="9.140625" style="185"/>
  </cols>
  <sheetData>
    <row r="1" spans="1:7" s="184" customFormat="1" ht="15.75" x14ac:dyDescent="0.25">
      <c r="B1" s="182"/>
      <c r="C1" s="183"/>
    </row>
    <row r="2" spans="1:7" s="184" customFormat="1" ht="38.25" customHeight="1" x14ac:dyDescent="0.25">
      <c r="B2" s="348" t="s">
        <v>248</v>
      </c>
      <c r="C2" s="333"/>
      <c r="D2" s="333"/>
      <c r="E2" s="333"/>
      <c r="F2" s="333"/>
      <c r="G2" s="333"/>
    </row>
    <row r="3" spans="1:7" ht="15.75" thickBot="1" x14ac:dyDescent="0.3">
      <c r="B3" s="333"/>
      <c r="C3" s="333"/>
      <c r="D3" s="333"/>
      <c r="E3" s="333"/>
      <c r="F3" s="333"/>
      <c r="G3" s="333"/>
    </row>
    <row r="4" spans="1:7" ht="34.5" customHeight="1" x14ac:dyDescent="0.3">
      <c r="B4" s="3" t="s">
        <v>201</v>
      </c>
      <c r="C4" s="339" t="s">
        <v>1</v>
      </c>
      <c r="D4" s="345" t="s">
        <v>199</v>
      </c>
      <c r="E4" s="342" t="s">
        <v>0</v>
      </c>
      <c r="F4" s="339" t="s">
        <v>2</v>
      </c>
      <c r="G4" s="336" t="s">
        <v>3</v>
      </c>
    </row>
    <row r="5" spans="1:7" ht="15.75" customHeight="1" x14ac:dyDescent="0.3">
      <c r="B5" s="4"/>
      <c r="C5" s="340"/>
      <c r="D5" s="346"/>
      <c r="E5" s="343"/>
      <c r="F5" s="340"/>
      <c r="G5" s="337"/>
    </row>
    <row r="6" spans="1:7" ht="18.75" customHeight="1" thickBot="1" x14ac:dyDescent="0.3">
      <c r="B6" s="5" t="s">
        <v>4</v>
      </c>
      <c r="C6" s="341"/>
      <c r="D6" s="347"/>
      <c r="E6" s="344"/>
      <c r="F6" s="341"/>
      <c r="G6" s="338"/>
    </row>
    <row r="7" spans="1:7" s="1" customFormat="1" ht="15.75" thickBot="1" x14ac:dyDescent="0.3">
      <c r="B7" s="6">
        <v>1</v>
      </c>
      <c r="C7" s="7">
        <v>2</v>
      </c>
      <c r="D7" s="8">
        <v>3</v>
      </c>
      <c r="E7" s="8">
        <v>4</v>
      </c>
      <c r="F7" s="8">
        <v>5</v>
      </c>
      <c r="G7" s="8">
        <v>6</v>
      </c>
    </row>
    <row r="8" spans="1:7" s="189" customFormat="1" x14ac:dyDescent="0.25">
      <c r="B8" s="186"/>
      <c r="C8" s="187"/>
      <c r="D8" s="188"/>
      <c r="E8" s="188"/>
      <c r="F8" s="188"/>
      <c r="G8" s="188"/>
    </row>
    <row r="9" spans="1:7" s="189" customFormat="1" x14ac:dyDescent="0.25">
      <c r="A9" s="189">
        <v>1</v>
      </c>
      <c r="B9" s="190" t="s">
        <v>207</v>
      </c>
      <c r="C9" s="191"/>
      <c r="D9" s="19"/>
      <c r="E9" s="19"/>
      <c r="F9" s="19"/>
      <c r="G9" s="19"/>
    </row>
    <row r="10" spans="1:7" s="189" customFormat="1" x14ac:dyDescent="0.25">
      <c r="A10" s="189">
        <v>1</v>
      </c>
      <c r="B10" s="192" t="s">
        <v>5</v>
      </c>
      <c r="C10" s="191"/>
      <c r="D10" s="19"/>
      <c r="E10" s="19"/>
      <c r="F10" s="19"/>
      <c r="G10" s="19"/>
    </row>
    <row r="11" spans="1:7" s="189" customFormat="1" x14ac:dyDescent="0.25">
      <c r="A11" s="189">
        <v>1</v>
      </c>
      <c r="B11" s="148" t="s">
        <v>9</v>
      </c>
      <c r="C11" s="191">
        <v>340</v>
      </c>
      <c r="D11" s="19">
        <v>3163.2</v>
      </c>
      <c r="E11" s="149">
        <v>7</v>
      </c>
      <c r="F11" s="19">
        <f>ROUND(G11/C11,0)</f>
        <v>65</v>
      </c>
      <c r="G11" s="19">
        <f>ROUND(D11*E11,0)</f>
        <v>22142</v>
      </c>
    </row>
    <row r="12" spans="1:7" s="189" customFormat="1" x14ac:dyDescent="0.25">
      <c r="A12" s="189">
        <v>1</v>
      </c>
      <c r="B12" s="168" t="s">
        <v>105</v>
      </c>
      <c r="C12" s="191">
        <v>340</v>
      </c>
      <c r="D12" s="19">
        <f>1582-60</f>
        <v>1522</v>
      </c>
      <c r="E12" s="149">
        <v>7</v>
      </c>
      <c r="F12" s="19">
        <f>ROUND(G12/C12,0)</f>
        <v>31</v>
      </c>
      <c r="G12" s="19">
        <f>ROUND(D12*E12,0)</f>
        <v>10654</v>
      </c>
    </row>
    <row r="13" spans="1:7" x14ac:dyDescent="0.25">
      <c r="A13" s="189">
        <v>1</v>
      </c>
      <c r="B13" s="71" t="s">
        <v>6</v>
      </c>
      <c r="C13" s="28"/>
      <c r="D13" s="25">
        <f>SUM(D11:D12)</f>
        <v>4685.2</v>
      </c>
      <c r="E13" s="24">
        <f>G13/D13</f>
        <v>6.9999146247758901</v>
      </c>
      <c r="F13" s="25">
        <f>SUM(F11:F12)</f>
        <v>96</v>
      </c>
      <c r="G13" s="25">
        <f>SUM(G11:G12)</f>
        <v>32796</v>
      </c>
    </row>
    <row r="14" spans="1:7" x14ac:dyDescent="0.25">
      <c r="A14" s="189">
        <v>1</v>
      </c>
      <c r="B14" s="27" t="s">
        <v>7</v>
      </c>
      <c r="C14" s="193"/>
      <c r="D14" s="194"/>
      <c r="E14" s="195"/>
      <c r="F14" s="196"/>
      <c r="G14" s="194"/>
    </row>
    <row r="15" spans="1:7" ht="30" x14ac:dyDescent="0.25">
      <c r="A15" s="189">
        <v>1</v>
      </c>
      <c r="B15" s="34" t="s">
        <v>232</v>
      </c>
      <c r="C15" s="193"/>
      <c r="D15" s="197">
        <v>4800</v>
      </c>
      <c r="E15" s="195"/>
      <c r="F15" s="196"/>
      <c r="G15" s="194"/>
    </row>
    <row r="16" spans="1:7" x14ac:dyDescent="0.25">
      <c r="A16" s="189">
        <v>1</v>
      </c>
      <c r="B16" s="35" t="s">
        <v>166</v>
      </c>
      <c r="C16" s="193"/>
      <c r="D16" s="197"/>
      <c r="E16" s="195"/>
      <c r="F16" s="196"/>
      <c r="G16" s="194"/>
    </row>
    <row r="17" spans="1:7" x14ac:dyDescent="0.25">
      <c r="A17" s="189">
        <v>1</v>
      </c>
      <c r="B17" s="36" t="s">
        <v>222</v>
      </c>
      <c r="C17" s="193"/>
      <c r="D17" s="197">
        <v>4800</v>
      </c>
      <c r="E17" s="195"/>
      <c r="F17" s="196"/>
      <c r="G17" s="194"/>
    </row>
    <row r="18" spans="1:7" x14ac:dyDescent="0.25">
      <c r="A18" s="189">
        <v>1</v>
      </c>
      <c r="B18" s="71" t="s">
        <v>160</v>
      </c>
      <c r="C18" s="193"/>
      <c r="D18" s="198">
        <f>D15</f>
        <v>4800</v>
      </c>
      <c r="E18" s="195"/>
      <c r="F18" s="196"/>
      <c r="G18" s="194"/>
    </row>
    <row r="19" spans="1:7" x14ac:dyDescent="0.25">
      <c r="A19" s="189">
        <v>1</v>
      </c>
      <c r="B19" s="74" t="s">
        <v>8</v>
      </c>
      <c r="C19" s="199"/>
      <c r="D19" s="200"/>
      <c r="E19" s="200"/>
      <c r="F19" s="200"/>
      <c r="G19" s="200"/>
    </row>
    <row r="20" spans="1:7" x14ac:dyDescent="0.25">
      <c r="A20" s="189">
        <v>1</v>
      </c>
      <c r="B20" s="102" t="s">
        <v>139</v>
      </c>
      <c r="C20" s="199"/>
      <c r="D20" s="200"/>
      <c r="E20" s="200"/>
      <c r="F20" s="200"/>
      <c r="G20" s="200"/>
    </row>
    <row r="21" spans="1:7" x14ac:dyDescent="0.25">
      <c r="A21" s="189">
        <v>1</v>
      </c>
      <c r="B21" s="201" t="s">
        <v>9</v>
      </c>
      <c r="C21" s="199">
        <v>300</v>
      </c>
      <c r="D21" s="200">
        <v>710</v>
      </c>
      <c r="E21" s="202">
        <v>7</v>
      </c>
      <c r="F21" s="200">
        <f>ROUND(G21/C21,0)</f>
        <v>17</v>
      </c>
      <c r="G21" s="200">
        <f>ROUND(D21*E21,0)</f>
        <v>4970</v>
      </c>
    </row>
    <row r="22" spans="1:7" x14ac:dyDescent="0.25">
      <c r="A22" s="189">
        <v>1</v>
      </c>
      <c r="B22" s="201" t="s">
        <v>105</v>
      </c>
      <c r="C22" s="199">
        <v>300</v>
      </c>
      <c r="D22" s="200">
        <v>470</v>
      </c>
      <c r="E22" s="202">
        <v>7</v>
      </c>
      <c r="F22" s="200">
        <f>ROUND(G22/C22,0)</f>
        <v>11</v>
      </c>
      <c r="G22" s="200">
        <f>ROUND(D22*E22,0)</f>
        <v>3290</v>
      </c>
    </row>
    <row r="23" spans="1:7" x14ac:dyDescent="0.25">
      <c r="A23" s="189">
        <v>1</v>
      </c>
      <c r="B23" s="203" t="s">
        <v>10</v>
      </c>
      <c r="C23" s="199"/>
      <c r="D23" s="204">
        <f>D21+D22</f>
        <v>1180</v>
      </c>
      <c r="E23" s="205">
        <f>G23/D23</f>
        <v>7</v>
      </c>
      <c r="F23" s="204">
        <f>F21+F22</f>
        <v>28</v>
      </c>
      <c r="G23" s="204">
        <f>G21+G22</f>
        <v>8260</v>
      </c>
    </row>
    <row r="24" spans="1:7" ht="16.5" customHeight="1" x14ac:dyDescent="0.25">
      <c r="A24" s="189">
        <v>1</v>
      </c>
      <c r="B24" s="206" t="s">
        <v>118</v>
      </c>
      <c r="C24" s="207"/>
      <c r="D24" s="204">
        <f>D23</f>
        <v>1180</v>
      </c>
      <c r="E24" s="205">
        <f>E23</f>
        <v>7</v>
      </c>
      <c r="F24" s="204">
        <f>F23</f>
        <v>28</v>
      </c>
      <c r="G24" s="204">
        <f>G23</f>
        <v>8260</v>
      </c>
    </row>
    <row r="25" spans="1:7" ht="15.75" thickBot="1" x14ac:dyDescent="0.3">
      <c r="A25" s="189">
        <v>1</v>
      </c>
      <c r="B25" s="208" t="s">
        <v>11</v>
      </c>
      <c r="C25" s="209"/>
      <c r="D25" s="210"/>
      <c r="E25" s="210"/>
      <c r="F25" s="210"/>
      <c r="G25" s="210"/>
    </row>
    <row r="26" spans="1:7" ht="13.5" customHeight="1" x14ac:dyDescent="0.25">
      <c r="A26" s="189">
        <v>1</v>
      </c>
      <c r="B26" s="211"/>
      <c r="C26" s="212"/>
      <c r="D26" s="213"/>
      <c r="E26" s="213"/>
      <c r="F26" s="213"/>
      <c r="G26" s="213"/>
    </row>
    <row r="27" spans="1:7" ht="17.25" customHeight="1" x14ac:dyDescent="0.25">
      <c r="A27" s="189">
        <v>1</v>
      </c>
      <c r="B27" s="190" t="s">
        <v>101</v>
      </c>
      <c r="C27" s="191"/>
      <c r="D27" s="19"/>
      <c r="E27" s="19"/>
      <c r="F27" s="19"/>
      <c r="G27" s="19"/>
    </row>
    <row r="28" spans="1:7" x14ac:dyDescent="0.25">
      <c r="A28" s="189">
        <v>1</v>
      </c>
      <c r="B28" s="192" t="s">
        <v>5</v>
      </c>
      <c r="C28" s="191"/>
      <c r="D28" s="19"/>
      <c r="E28" s="19"/>
      <c r="F28" s="19"/>
      <c r="G28" s="19"/>
    </row>
    <row r="29" spans="1:7" x14ac:dyDescent="0.25">
      <c r="A29" s="189">
        <v>1</v>
      </c>
      <c r="B29" s="148" t="s">
        <v>12</v>
      </c>
      <c r="C29" s="191">
        <v>340</v>
      </c>
      <c r="D29" s="19">
        <v>1746</v>
      </c>
      <c r="E29" s="149">
        <v>11</v>
      </c>
      <c r="F29" s="19">
        <f t="shared" ref="F29:F37" si="0">ROUND(G29/C29,0)</f>
        <v>56</v>
      </c>
      <c r="G29" s="19">
        <f t="shared" ref="G29:G37" si="1">ROUND(D29*E29,0)</f>
        <v>19206</v>
      </c>
    </row>
    <row r="30" spans="1:7" x14ac:dyDescent="0.25">
      <c r="A30" s="189">
        <v>1</v>
      </c>
      <c r="B30" s="148" t="s">
        <v>13</v>
      </c>
      <c r="C30" s="191">
        <v>340</v>
      </c>
      <c r="D30" s="19">
        <v>1454.4</v>
      </c>
      <c r="E30" s="149">
        <v>9</v>
      </c>
      <c r="F30" s="19">
        <f t="shared" si="0"/>
        <v>39</v>
      </c>
      <c r="G30" s="19">
        <f t="shared" si="1"/>
        <v>13090</v>
      </c>
    </row>
    <row r="31" spans="1:7" x14ac:dyDescent="0.25">
      <c r="A31" s="189">
        <v>1</v>
      </c>
      <c r="B31" s="148" t="s">
        <v>30</v>
      </c>
      <c r="C31" s="191">
        <v>270</v>
      </c>
      <c r="D31" s="19">
        <v>1923.6</v>
      </c>
      <c r="E31" s="149">
        <v>8</v>
      </c>
      <c r="F31" s="19">
        <f t="shared" si="0"/>
        <v>57</v>
      </c>
      <c r="G31" s="19">
        <f t="shared" si="1"/>
        <v>15389</v>
      </c>
    </row>
    <row r="32" spans="1:7" x14ac:dyDescent="0.25">
      <c r="A32" s="189">
        <v>1</v>
      </c>
      <c r="B32" s="148" t="s">
        <v>14</v>
      </c>
      <c r="C32" s="191">
        <v>340</v>
      </c>
      <c r="D32" s="19">
        <v>1828.4</v>
      </c>
      <c r="E32" s="149">
        <v>10</v>
      </c>
      <c r="F32" s="19">
        <f t="shared" si="0"/>
        <v>54</v>
      </c>
      <c r="G32" s="19">
        <f t="shared" si="1"/>
        <v>18284</v>
      </c>
    </row>
    <row r="33" spans="1:9" x14ac:dyDescent="0.25">
      <c r="A33" s="189">
        <v>1</v>
      </c>
      <c r="B33" s="148" t="s">
        <v>26</v>
      </c>
      <c r="C33" s="191">
        <v>340</v>
      </c>
      <c r="D33" s="19">
        <v>2550.4</v>
      </c>
      <c r="E33" s="149">
        <v>6.5</v>
      </c>
      <c r="F33" s="19">
        <f t="shared" si="0"/>
        <v>49</v>
      </c>
      <c r="G33" s="19">
        <f t="shared" si="1"/>
        <v>16578</v>
      </c>
    </row>
    <row r="34" spans="1:9" x14ac:dyDescent="0.25">
      <c r="A34" s="189">
        <v>1</v>
      </c>
      <c r="B34" s="148" t="s">
        <v>104</v>
      </c>
      <c r="C34" s="191">
        <v>340</v>
      </c>
      <c r="D34" s="19">
        <v>2571.6</v>
      </c>
      <c r="E34" s="149">
        <v>10</v>
      </c>
      <c r="F34" s="19">
        <f t="shared" si="0"/>
        <v>76</v>
      </c>
      <c r="G34" s="19">
        <f t="shared" si="1"/>
        <v>25716</v>
      </c>
    </row>
    <row r="35" spans="1:9" x14ac:dyDescent="0.25">
      <c r="A35" s="189">
        <v>1</v>
      </c>
      <c r="B35" s="148" t="s">
        <v>15</v>
      </c>
      <c r="C35" s="191">
        <v>340</v>
      </c>
      <c r="D35" s="19">
        <v>992.4</v>
      </c>
      <c r="E35" s="149">
        <v>10</v>
      </c>
      <c r="F35" s="19">
        <f t="shared" si="0"/>
        <v>29</v>
      </c>
      <c r="G35" s="19">
        <f t="shared" si="1"/>
        <v>9924</v>
      </c>
    </row>
    <row r="36" spans="1:9" x14ac:dyDescent="0.25">
      <c r="A36" s="189">
        <v>1</v>
      </c>
      <c r="B36" s="148" t="s">
        <v>16</v>
      </c>
      <c r="C36" s="191">
        <v>340</v>
      </c>
      <c r="D36" s="19">
        <v>720.8</v>
      </c>
      <c r="E36" s="149">
        <v>13</v>
      </c>
      <c r="F36" s="19">
        <f t="shared" si="0"/>
        <v>28</v>
      </c>
      <c r="G36" s="19">
        <f t="shared" si="1"/>
        <v>9370</v>
      </c>
    </row>
    <row r="37" spans="1:9" x14ac:dyDescent="0.25">
      <c r="A37" s="189">
        <v>1</v>
      </c>
      <c r="B37" s="148" t="s">
        <v>17</v>
      </c>
      <c r="C37" s="191">
        <v>340</v>
      </c>
      <c r="D37" s="19">
        <v>1057</v>
      </c>
      <c r="E37" s="149">
        <v>6</v>
      </c>
      <c r="F37" s="19">
        <f t="shared" si="0"/>
        <v>19</v>
      </c>
      <c r="G37" s="19">
        <f t="shared" si="1"/>
        <v>6342</v>
      </c>
    </row>
    <row r="38" spans="1:9" x14ac:dyDescent="0.25">
      <c r="A38" s="189">
        <v>1</v>
      </c>
      <c r="B38" s="71" t="s">
        <v>6</v>
      </c>
      <c r="C38" s="191"/>
      <c r="D38" s="25">
        <f>SUM(D29:D37)</f>
        <v>14844.599999999999</v>
      </c>
      <c r="E38" s="24">
        <f>G38/D38</f>
        <v>9.0200476941109908</v>
      </c>
      <c r="F38" s="25">
        <f>SUM(F29:F37)</f>
        <v>407</v>
      </c>
      <c r="G38" s="214">
        <f>SUM(G29:G37)</f>
        <v>133899</v>
      </c>
    </row>
    <row r="39" spans="1:9" ht="18" customHeight="1" x14ac:dyDescent="0.25">
      <c r="A39" s="189">
        <v>1</v>
      </c>
      <c r="B39" s="27" t="s">
        <v>162</v>
      </c>
      <c r="C39" s="191"/>
      <c r="D39" s="19"/>
      <c r="E39" s="19"/>
      <c r="F39" s="19"/>
      <c r="G39" s="19"/>
    </row>
    <row r="40" spans="1:9" x14ac:dyDescent="0.25">
      <c r="A40" s="189">
        <v>1</v>
      </c>
      <c r="B40" s="29" t="s">
        <v>122</v>
      </c>
      <c r="C40" s="28"/>
      <c r="D40" s="19">
        <f>D41+D42+D43+D44</f>
        <v>41045</v>
      </c>
      <c r="E40" s="19"/>
      <c r="F40" s="19"/>
      <c r="G40" s="19"/>
    </row>
    <row r="41" spans="1:9" x14ac:dyDescent="0.25">
      <c r="A41" s="189">
        <v>1</v>
      </c>
      <c r="B41" s="29" t="s">
        <v>155</v>
      </c>
      <c r="C41" s="28"/>
      <c r="D41" s="19"/>
      <c r="E41" s="19"/>
      <c r="F41" s="19"/>
      <c r="G41" s="19"/>
    </row>
    <row r="42" spans="1:9" ht="30" x14ac:dyDescent="0.25">
      <c r="A42" s="189">
        <v>1</v>
      </c>
      <c r="B42" s="29" t="s">
        <v>183</v>
      </c>
      <c r="C42" s="28"/>
      <c r="D42" s="15">
        <v>21800</v>
      </c>
      <c r="E42" s="19"/>
      <c r="F42" s="19"/>
      <c r="G42" s="19"/>
    </row>
    <row r="43" spans="1:9" ht="30" x14ac:dyDescent="0.25">
      <c r="A43" s="189">
        <v>1</v>
      </c>
      <c r="B43" s="29" t="s">
        <v>184</v>
      </c>
      <c r="C43" s="28"/>
      <c r="D43" s="15"/>
      <c r="E43" s="19"/>
      <c r="F43" s="19"/>
      <c r="G43" s="19"/>
    </row>
    <row r="44" spans="1:9" x14ac:dyDescent="0.25">
      <c r="A44" s="189">
        <v>1</v>
      </c>
      <c r="B44" s="29" t="s">
        <v>185</v>
      </c>
      <c r="C44" s="28"/>
      <c r="D44" s="15">
        <v>19245</v>
      </c>
      <c r="E44" s="19"/>
      <c r="F44" s="19"/>
      <c r="G44" s="19"/>
      <c r="H44" s="215"/>
    </row>
    <row r="45" spans="1:9" x14ac:dyDescent="0.25">
      <c r="A45" s="189">
        <v>1</v>
      </c>
      <c r="B45" s="34" t="s">
        <v>120</v>
      </c>
      <c r="C45" s="28"/>
      <c r="D45" s="15">
        <v>68996</v>
      </c>
      <c r="E45" s="19"/>
      <c r="F45" s="19"/>
      <c r="G45" s="19"/>
    </row>
    <row r="46" spans="1:9" x14ac:dyDescent="0.25">
      <c r="A46" s="189">
        <v>1</v>
      </c>
      <c r="B46" s="33" t="s">
        <v>154</v>
      </c>
      <c r="C46" s="28"/>
      <c r="D46" s="19"/>
      <c r="E46" s="19"/>
      <c r="F46" s="19"/>
      <c r="G46" s="19"/>
    </row>
    <row r="47" spans="1:9" x14ac:dyDescent="0.25">
      <c r="A47" s="189">
        <v>1</v>
      </c>
      <c r="B47" s="37" t="s">
        <v>132</v>
      </c>
      <c r="C47" s="216"/>
      <c r="D47" s="25">
        <f>D40+ROUND(D45*3.2,0)</f>
        <v>261832</v>
      </c>
      <c r="E47" s="19"/>
      <c r="F47" s="19"/>
      <c r="G47" s="19"/>
      <c r="I47" s="215"/>
    </row>
    <row r="48" spans="1:9" x14ac:dyDescent="0.25">
      <c r="A48" s="189">
        <v>1</v>
      </c>
      <c r="B48" s="27" t="s">
        <v>161</v>
      </c>
      <c r="C48" s="28"/>
      <c r="D48" s="19"/>
      <c r="E48" s="19"/>
      <c r="F48" s="19"/>
      <c r="G48" s="19"/>
    </row>
    <row r="49" spans="1:9" x14ac:dyDescent="0.25">
      <c r="A49" s="189">
        <v>1</v>
      </c>
      <c r="B49" s="29" t="s">
        <v>122</v>
      </c>
      <c r="C49" s="28"/>
      <c r="D49" s="19">
        <f>D50+D51+D58+D66+D67+D68+D69+D70</f>
        <v>19527</v>
      </c>
      <c r="E49" s="19"/>
      <c r="F49" s="19"/>
      <c r="G49" s="19"/>
    </row>
    <row r="50" spans="1:9" x14ac:dyDescent="0.25">
      <c r="A50" s="189">
        <v>1</v>
      </c>
      <c r="B50" s="29" t="s">
        <v>155</v>
      </c>
      <c r="C50" s="28"/>
      <c r="D50" s="19"/>
      <c r="E50" s="19"/>
      <c r="F50" s="19"/>
      <c r="G50" s="19"/>
    </row>
    <row r="51" spans="1:9" ht="30" x14ac:dyDescent="0.25">
      <c r="A51" s="189">
        <v>1</v>
      </c>
      <c r="B51" s="29" t="s">
        <v>156</v>
      </c>
      <c r="C51" s="28"/>
      <c r="D51" s="31">
        <f>D52+D53+D54+D56</f>
        <v>17727</v>
      </c>
      <c r="E51" s="19"/>
      <c r="F51" s="19"/>
      <c r="G51" s="19"/>
    </row>
    <row r="52" spans="1:9" ht="30" x14ac:dyDescent="0.25">
      <c r="A52" s="189">
        <v>1</v>
      </c>
      <c r="B52" s="29" t="s">
        <v>157</v>
      </c>
      <c r="C52" s="28"/>
      <c r="D52" s="31">
        <v>13636</v>
      </c>
      <c r="E52" s="19"/>
      <c r="F52" s="19"/>
      <c r="G52" s="19"/>
      <c r="I52" s="215"/>
    </row>
    <row r="53" spans="1:9" ht="30" x14ac:dyDescent="0.25">
      <c r="A53" s="189">
        <v>1</v>
      </c>
      <c r="B53" s="29" t="s">
        <v>158</v>
      </c>
      <c r="C53" s="28"/>
      <c r="D53" s="31">
        <v>4091</v>
      </c>
      <c r="E53" s="19"/>
      <c r="F53" s="19"/>
      <c r="G53" s="19"/>
      <c r="I53" s="215"/>
    </row>
    <row r="54" spans="1:9" ht="45" x14ac:dyDescent="0.25">
      <c r="A54" s="189">
        <v>1</v>
      </c>
      <c r="B54" s="29" t="s">
        <v>216</v>
      </c>
      <c r="C54" s="28"/>
      <c r="D54" s="31"/>
      <c r="E54" s="19"/>
      <c r="F54" s="19"/>
      <c r="G54" s="19"/>
    </row>
    <row r="55" spans="1:9" x14ac:dyDescent="0.25">
      <c r="A55" s="189">
        <v>1</v>
      </c>
      <c r="B55" s="32" t="s">
        <v>217</v>
      </c>
      <c r="C55" s="28"/>
      <c r="D55" s="31"/>
      <c r="E55" s="19"/>
      <c r="F55" s="19"/>
      <c r="G55" s="19"/>
    </row>
    <row r="56" spans="1:9" ht="30" customHeight="1" x14ac:dyDescent="0.25">
      <c r="A56" s="189">
        <v>1</v>
      </c>
      <c r="B56" s="29" t="s">
        <v>218</v>
      </c>
      <c r="C56" s="28"/>
      <c r="D56" s="31"/>
      <c r="E56" s="19"/>
      <c r="F56" s="19"/>
      <c r="G56" s="19"/>
    </row>
    <row r="57" spans="1:9" x14ac:dyDescent="0.25">
      <c r="A57" s="189">
        <v>1</v>
      </c>
      <c r="B57" s="32" t="s">
        <v>217</v>
      </c>
      <c r="C57" s="28"/>
      <c r="D57" s="31"/>
      <c r="E57" s="19"/>
      <c r="F57" s="19"/>
      <c r="G57" s="19"/>
    </row>
    <row r="58" spans="1:9" ht="45" customHeight="1" x14ac:dyDescent="0.25">
      <c r="A58" s="189">
        <v>1</v>
      </c>
      <c r="B58" s="29" t="s">
        <v>186</v>
      </c>
      <c r="C58" s="28"/>
      <c r="D58" s="31">
        <f>D59+D60+D62+D64</f>
        <v>800</v>
      </c>
      <c r="E58" s="19"/>
      <c r="F58" s="19"/>
      <c r="G58" s="19"/>
    </row>
    <row r="59" spans="1:9" ht="30" x14ac:dyDescent="0.25">
      <c r="A59" s="189">
        <v>1</v>
      </c>
      <c r="B59" s="29" t="s">
        <v>187</v>
      </c>
      <c r="C59" s="28"/>
      <c r="D59" s="19">
        <v>800</v>
      </c>
      <c r="E59" s="19"/>
      <c r="F59" s="19"/>
      <c r="G59" s="19"/>
    </row>
    <row r="60" spans="1:9" ht="60" x14ac:dyDescent="0.25">
      <c r="A60" s="189">
        <v>1</v>
      </c>
      <c r="B60" s="29" t="s">
        <v>219</v>
      </c>
      <c r="C60" s="28"/>
      <c r="D60" s="31"/>
      <c r="E60" s="19"/>
      <c r="F60" s="19"/>
      <c r="G60" s="19"/>
    </row>
    <row r="61" spans="1:9" x14ac:dyDescent="0.25">
      <c r="A61" s="189">
        <v>1</v>
      </c>
      <c r="B61" s="32" t="s">
        <v>217</v>
      </c>
      <c r="C61" s="28"/>
      <c r="D61" s="31"/>
      <c r="E61" s="19"/>
      <c r="F61" s="19"/>
      <c r="G61" s="19"/>
    </row>
    <row r="62" spans="1:9" ht="45" x14ac:dyDescent="0.25">
      <c r="A62" s="189">
        <v>1</v>
      </c>
      <c r="B62" s="29" t="s">
        <v>220</v>
      </c>
      <c r="C62" s="28"/>
      <c r="D62" s="31"/>
      <c r="E62" s="19"/>
      <c r="F62" s="19"/>
      <c r="G62" s="19"/>
    </row>
    <row r="63" spans="1:9" x14ac:dyDescent="0.25">
      <c r="A63" s="189">
        <v>1</v>
      </c>
      <c r="B63" s="32" t="s">
        <v>217</v>
      </c>
      <c r="C63" s="28"/>
      <c r="D63" s="31"/>
      <c r="E63" s="19"/>
      <c r="F63" s="19"/>
      <c r="G63" s="19"/>
    </row>
    <row r="64" spans="1:9" ht="30" x14ac:dyDescent="0.25">
      <c r="A64" s="189">
        <v>1</v>
      </c>
      <c r="B64" s="29" t="s">
        <v>188</v>
      </c>
      <c r="C64" s="28"/>
      <c r="D64" s="31"/>
      <c r="E64" s="19"/>
      <c r="F64" s="19"/>
      <c r="G64" s="19"/>
    </row>
    <row r="65" spans="1:7" x14ac:dyDescent="0.25">
      <c r="A65" s="189">
        <v>1</v>
      </c>
      <c r="B65" s="32" t="s">
        <v>217</v>
      </c>
      <c r="C65" s="28"/>
      <c r="D65" s="31"/>
      <c r="E65" s="19"/>
      <c r="F65" s="19"/>
      <c r="G65" s="19"/>
    </row>
    <row r="66" spans="1:7" ht="45" x14ac:dyDescent="0.25">
      <c r="A66" s="189">
        <v>1</v>
      </c>
      <c r="B66" s="29" t="s">
        <v>189</v>
      </c>
      <c r="C66" s="28"/>
      <c r="D66" s="31"/>
      <c r="E66" s="19"/>
      <c r="F66" s="19"/>
      <c r="G66" s="19"/>
    </row>
    <row r="67" spans="1:7" ht="30" x14ac:dyDescent="0.25">
      <c r="A67" s="189">
        <v>1</v>
      </c>
      <c r="B67" s="29" t="s">
        <v>190</v>
      </c>
      <c r="C67" s="28"/>
      <c r="D67" s="31"/>
      <c r="E67" s="19"/>
      <c r="F67" s="19"/>
      <c r="G67" s="19"/>
    </row>
    <row r="68" spans="1:7" ht="30" x14ac:dyDescent="0.25">
      <c r="A68" s="189">
        <v>1</v>
      </c>
      <c r="B68" s="29" t="s">
        <v>191</v>
      </c>
      <c r="C68" s="28"/>
      <c r="D68" s="31"/>
      <c r="E68" s="19"/>
      <c r="F68" s="19"/>
      <c r="G68" s="19"/>
    </row>
    <row r="69" spans="1:7" x14ac:dyDescent="0.25">
      <c r="A69" s="189">
        <v>1</v>
      </c>
      <c r="B69" s="29" t="s">
        <v>192</v>
      </c>
      <c r="C69" s="28"/>
      <c r="D69" s="19">
        <v>1000</v>
      </c>
      <c r="E69" s="19"/>
      <c r="F69" s="19"/>
      <c r="G69" s="19"/>
    </row>
    <row r="70" spans="1:7" x14ac:dyDescent="0.25">
      <c r="A70" s="189">
        <v>1</v>
      </c>
      <c r="B70" s="29" t="s">
        <v>224</v>
      </c>
      <c r="C70" s="28"/>
      <c r="D70" s="19"/>
      <c r="E70" s="19"/>
      <c r="F70" s="19"/>
      <c r="G70" s="19"/>
    </row>
    <row r="71" spans="1:7" x14ac:dyDescent="0.25">
      <c r="A71" s="189">
        <v>1</v>
      </c>
      <c r="B71" s="33" t="s">
        <v>230</v>
      </c>
      <c r="C71" s="28"/>
      <c r="D71" s="19"/>
      <c r="E71" s="19"/>
      <c r="F71" s="19"/>
      <c r="G71" s="19"/>
    </row>
    <row r="72" spans="1:7" x14ac:dyDescent="0.25">
      <c r="A72" s="189">
        <v>1</v>
      </c>
      <c r="B72" s="34" t="s">
        <v>120</v>
      </c>
      <c r="C72" s="28"/>
      <c r="D72" s="19"/>
      <c r="E72" s="19"/>
      <c r="F72" s="19"/>
      <c r="G72" s="19"/>
    </row>
    <row r="73" spans="1:7" x14ac:dyDescent="0.25">
      <c r="A73" s="189">
        <v>1</v>
      </c>
      <c r="B73" s="33" t="s">
        <v>154</v>
      </c>
      <c r="C73" s="28"/>
      <c r="D73" s="19"/>
      <c r="E73" s="19"/>
      <c r="F73" s="19"/>
      <c r="G73" s="19"/>
    </row>
    <row r="74" spans="1:7" ht="30" x14ac:dyDescent="0.25">
      <c r="A74" s="189">
        <v>1</v>
      </c>
      <c r="B74" s="34" t="s">
        <v>121</v>
      </c>
      <c r="C74" s="28"/>
      <c r="D74" s="19">
        <v>26133</v>
      </c>
      <c r="E74" s="19"/>
      <c r="F74" s="19"/>
      <c r="G74" s="19"/>
    </row>
    <row r="75" spans="1:7" x14ac:dyDescent="0.25">
      <c r="A75" s="189">
        <v>1</v>
      </c>
      <c r="B75" s="35" t="s">
        <v>166</v>
      </c>
      <c r="C75" s="28"/>
      <c r="D75" s="19">
        <v>11430</v>
      </c>
      <c r="E75" s="19"/>
      <c r="F75" s="19"/>
      <c r="G75" s="19"/>
    </row>
    <row r="76" spans="1:7" x14ac:dyDescent="0.25">
      <c r="A76" s="189">
        <v>1</v>
      </c>
      <c r="B76" s="36" t="s">
        <v>222</v>
      </c>
      <c r="C76" s="28"/>
      <c r="D76" s="19">
        <v>6650</v>
      </c>
      <c r="E76" s="19"/>
      <c r="F76" s="19"/>
      <c r="G76" s="19"/>
    </row>
    <row r="77" spans="1:7" ht="19.5" customHeight="1" x14ac:dyDescent="0.25">
      <c r="A77" s="189">
        <v>1</v>
      </c>
      <c r="B77" s="71" t="s">
        <v>160</v>
      </c>
      <c r="C77" s="28"/>
      <c r="D77" s="25">
        <f>D49+ROUND(D72*3.2,0)+D74</f>
        <v>45660</v>
      </c>
      <c r="E77" s="19"/>
      <c r="F77" s="19"/>
      <c r="G77" s="19"/>
    </row>
    <row r="78" spans="1:7" ht="17.25" customHeight="1" x14ac:dyDescent="0.25">
      <c r="A78" s="189">
        <v>1</v>
      </c>
      <c r="B78" s="130" t="s">
        <v>159</v>
      </c>
      <c r="C78" s="216"/>
      <c r="D78" s="25">
        <f>D47+D77</f>
        <v>307492</v>
      </c>
      <c r="E78" s="19"/>
      <c r="F78" s="19"/>
      <c r="G78" s="19"/>
    </row>
    <row r="79" spans="1:7" x14ac:dyDescent="0.25">
      <c r="A79" s="189">
        <v>1</v>
      </c>
      <c r="B79" s="82" t="s">
        <v>123</v>
      </c>
      <c r="C79" s="216"/>
      <c r="D79" s="25"/>
      <c r="E79" s="19"/>
      <c r="F79" s="19"/>
      <c r="G79" s="19"/>
    </row>
    <row r="80" spans="1:7" x14ac:dyDescent="0.25">
      <c r="A80" s="189">
        <v>1</v>
      </c>
      <c r="B80" s="29" t="s">
        <v>21</v>
      </c>
      <c r="C80" s="216"/>
      <c r="D80" s="19">
        <v>1100</v>
      </c>
      <c r="E80" s="19"/>
      <c r="F80" s="19"/>
      <c r="G80" s="19"/>
    </row>
    <row r="81" spans="1:7" ht="30" x14ac:dyDescent="0.25">
      <c r="A81" s="189">
        <v>1</v>
      </c>
      <c r="B81" s="91" t="s">
        <v>22</v>
      </c>
      <c r="C81" s="216"/>
      <c r="D81" s="19">
        <v>500</v>
      </c>
      <c r="E81" s="19"/>
      <c r="F81" s="19"/>
      <c r="G81" s="19"/>
    </row>
    <row r="82" spans="1:7" x14ac:dyDescent="0.25">
      <c r="A82" s="189">
        <v>1</v>
      </c>
      <c r="B82" s="91" t="s">
        <v>38</v>
      </c>
      <c r="C82" s="216"/>
      <c r="D82" s="19">
        <f>600</f>
        <v>600</v>
      </c>
      <c r="E82" s="19"/>
      <c r="F82" s="19"/>
      <c r="G82" s="19"/>
    </row>
    <row r="83" spans="1:7" x14ac:dyDescent="0.25">
      <c r="A83" s="189">
        <v>1</v>
      </c>
      <c r="B83" s="74" t="s">
        <v>8</v>
      </c>
      <c r="C83" s="191"/>
      <c r="D83" s="19"/>
      <c r="E83" s="19"/>
      <c r="F83" s="19"/>
      <c r="G83" s="19"/>
    </row>
    <row r="84" spans="1:7" x14ac:dyDescent="0.25">
      <c r="A84" s="189">
        <v>1</v>
      </c>
      <c r="B84" s="102" t="s">
        <v>139</v>
      </c>
      <c r="C84" s="191"/>
      <c r="D84" s="19"/>
      <c r="E84" s="19"/>
      <c r="F84" s="19"/>
      <c r="G84" s="19"/>
    </row>
    <row r="85" spans="1:7" x14ac:dyDescent="0.25">
      <c r="A85" s="189">
        <v>1</v>
      </c>
      <c r="B85" s="148" t="s">
        <v>16</v>
      </c>
      <c r="C85" s="191">
        <v>300</v>
      </c>
      <c r="D85" s="217">
        <v>31</v>
      </c>
      <c r="E85" s="149">
        <v>9.8000000000000007</v>
      </c>
      <c r="F85" s="19">
        <f t="shared" ref="F85:F90" si="2">ROUND(G85/C85,0)</f>
        <v>1</v>
      </c>
      <c r="G85" s="19">
        <f t="shared" ref="G85:G90" si="3">ROUND(D85*E85,0)</f>
        <v>304</v>
      </c>
    </row>
    <row r="86" spans="1:7" x14ac:dyDescent="0.25">
      <c r="A86" s="189">
        <v>1</v>
      </c>
      <c r="B86" s="148" t="s">
        <v>14</v>
      </c>
      <c r="C86" s="191">
        <v>300</v>
      </c>
      <c r="D86" s="217">
        <v>70</v>
      </c>
      <c r="E86" s="149">
        <v>8.3000000000000007</v>
      </c>
      <c r="F86" s="19">
        <f t="shared" si="2"/>
        <v>2</v>
      </c>
      <c r="G86" s="19">
        <f t="shared" si="3"/>
        <v>581</v>
      </c>
    </row>
    <row r="87" spans="1:7" x14ac:dyDescent="0.25">
      <c r="A87" s="189">
        <v>1</v>
      </c>
      <c r="B87" s="148" t="s">
        <v>104</v>
      </c>
      <c r="C87" s="191">
        <v>300</v>
      </c>
      <c r="D87" s="217">
        <v>136</v>
      </c>
      <c r="E87" s="149">
        <v>8</v>
      </c>
      <c r="F87" s="19">
        <f t="shared" si="2"/>
        <v>4</v>
      </c>
      <c r="G87" s="19">
        <f t="shared" si="3"/>
        <v>1088</v>
      </c>
    </row>
    <row r="88" spans="1:7" x14ac:dyDescent="0.25">
      <c r="A88" s="189">
        <v>1</v>
      </c>
      <c r="B88" s="148" t="s">
        <v>15</v>
      </c>
      <c r="C88" s="191">
        <v>300</v>
      </c>
      <c r="D88" s="217">
        <v>74</v>
      </c>
      <c r="E88" s="149">
        <v>9.1</v>
      </c>
      <c r="F88" s="19">
        <f t="shared" si="2"/>
        <v>2</v>
      </c>
      <c r="G88" s="19">
        <f t="shared" si="3"/>
        <v>673</v>
      </c>
    </row>
    <row r="89" spans="1:7" x14ac:dyDescent="0.25">
      <c r="A89" s="189">
        <v>1</v>
      </c>
      <c r="B89" s="148" t="s">
        <v>13</v>
      </c>
      <c r="C89" s="191">
        <v>300</v>
      </c>
      <c r="D89" s="191">
        <v>57</v>
      </c>
      <c r="E89" s="149">
        <v>10.4</v>
      </c>
      <c r="F89" s="19">
        <f t="shared" si="2"/>
        <v>2</v>
      </c>
      <c r="G89" s="19">
        <f t="shared" si="3"/>
        <v>593</v>
      </c>
    </row>
    <row r="90" spans="1:7" x14ac:dyDescent="0.25">
      <c r="A90" s="189">
        <v>1</v>
      </c>
      <c r="B90" s="148" t="s">
        <v>24</v>
      </c>
      <c r="C90" s="191">
        <v>300</v>
      </c>
      <c r="D90" s="191">
        <v>36</v>
      </c>
      <c r="E90" s="149">
        <v>8.1999999999999993</v>
      </c>
      <c r="F90" s="19">
        <f t="shared" si="2"/>
        <v>1</v>
      </c>
      <c r="G90" s="19">
        <f t="shared" si="3"/>
        <v>295</v>
      </c>
    </row>
    <row r="91" spans="1:7" x14ac:dyDescent="0.25">
      <c r="A91" s="189">
        <v>1</v>
      </c>
      <c r="B91" s="218" t="s">
        <v>10</v>
      </c>
      <c r="C91" s="137"/>
      <c r="D91" s="25">
        <f>SUM(D85:D90)</f>
        <v>404</v>
      </c>
      <c r="E91" s="24">
        <f>G91/D91</f>
        <v>8.7475247524752469</v>
      </c>
      <c r="F91" s="25">
        <f>SUM(F85:F90)</f>
        <v>12</v>
      </c>
      <c r="G91" s="25">
        <f>SUM(G85:G90)</f>
        <v>3534</v>
      </c>
    </row>
    <row r="92" spans="1:7" x14ac:dyDescent="0.25">
      <c r="A92" s="189">
        <v>1</v>
      </c>
      <c r="B92" s="74" t="s">
        <v>23</v>
      </c>
      <c r="C92" s="137"/>
      <c r="D92" s="25"/>
      <c r="E92" s="24"/>
      <c r="F92" s="25"/>
      <c r="G92" s="25"/>
    </row>
    <row r="93" spans="1:7" x14ac:dyDescent="0.25">
      <c r="A93" s="189">
        <v>1</v>
      </c>
      <c r="B93" s="51" t="s">
        <v>140</v>
      </c>
      <c r="C93" s="191">
        <v>240</v>
      </c>
      <c r="D93" s="191">
        <v>1740</v>
      </c>
      <c r="E93" s="149">
        <v>8</v>
      </c>
      <c r="F93" s="19">
        <f>ROUND(G93/C93,0)</f>
        <v>58</v>
      </c>
      <c r="G93" s="19">
        <f>ROUND(D93*E93,0)</f>
        <v>13920</v>
      </c>
    </row>
    <row r="94" spans="1:7" ht="19.5" customHeight="1" x14ac:dyDescent="0.25">
      <c r="A94" s="189">
        <v>1</v>
      </c>
      <c r="B94" s="56" t="s">
        <v>118</v>
      </c>
      <c r="C94" s="219"/>
      <c r="D94" s="25">
        <f>D91+D93</f>
        <v>2144</v>
      </c>
      <c r="E94" s="24">
        <f>G94/D94</f>
        <v>8.1408582089552244</v>
      </c>
      <c r="F94" s="25">
        <f>F91+F93</f>
        <v>70</v>
      </c>
      <c r="G94" s="25">
        <f>G91+G93</f>
        <v>17454</v>
      </c>
    </row>
    <row r="95" spans="1:7" ht="15.75" thickBot="1" x14ac:dyDescent="0.3">
      <c r="A95" s="189">
        <v>1</v>
      </c>
      <c r="B95" s="220" t="s">
        <v>11</v>
      </c>
      <c r="C95" s="221"/>
      <c r="D95" s="222"/>
      <c r="E95" s="222"/>
      <c r="F95" s="222"/>
      <c r="G95" s="222"/>
    </row>
    <row r="96" spans="1:7" ht="15.75" thickBot="1" x14ac:dyDescent="0.3">
      <c r="A96" s="189">
        <v>1</v>
      </c>
      <c r="B96" s="223"/>
      <c r="C96" s="224"/>
      <c r="D96" s="19"/>
      <c r="E96" s="19"/>
      <c r="F96" s="19"/>
      <c r="G96" s="19"/>
    </row>
    <row r="97" spans="1:10" ht="24.75" customHeight="1" x14ac:dyDescent="0.25">
      <c r="A97" s="189">
        <v>1</v>
      </c>
      <c r="B97" s="230" t="s">
        <v>98</v>
      </c>
      <c r="C97" s="187"/>
      <c r="D97" s="213"/>
      <c r="E97" s="213"/>
      <c r="F97" s="213"/>
      <c r="G97" s="213"/>
    </row>
    <row r="98" spans="1:10" x14ac:dyDescent="0.25">
      <c r="A98" s="189">
        <v>1</v>
      </c>
      <c r="B98" s="192" t="s">
        <v>5</v>
      </c>
      <c r="C98" s="191"/>
      <c r="D98" s="19"/>
      <c r="E98" s="19"/>
      <c r="F98" s="19"/>
      <c r="G98" s="19"/>
    </row>
    <row r="99" spans="1:10" x14ac:dyDescent="0.25">
      <c r="A99" s="189">
        <v>1</v>
      </c>
      <c r="B99" s="148" t="s">
        <v>16</v>
      </c>
      <c r="C99" s="191">
        <v>320</v>
      </c>
      <c r="D99" s="19">
        <v>860</v>
      </c>
      <c r="E99" s="149">
        <v>12.7</v>
      </c>
      <c r="F99" s="19">
        <f>ROUND(G99/C99,0)</f>
        <v>34</v>
      </c>
      <c r="G99" s="19">
        <f>ROUND(D99*E99,0)</f>
        <v>10922</v>
      </c>
    </row>
    <row r="100" spans="1:10" x14ac:dyDescent="0.25">
      <c r="A100" s="189">
        <v>1</v>
      </c>
      <c r="B100" s="148" t="s">
        <v>28</v>
      </c>
      <c r="C100" s="191">
        <v>320</v>
      </c>
      <c r="D100" s="19">
        <v>262</v>
      </c>
      <c r="E100" s="149">
        <v>10.9</v>
      </c>
      <c r="F100" s="19">
        <f>ROUND(G100/C100,0)</f>
        <v>9</v>
      </c>
      <c r="G100" s="19">
        <f>ROUND(D100*E100,0)</f>
        <v>2856</v>
      </c>
    </row>
    <row r="101" spans="1:10" x14ac:dyDescent="0.25">
      <c r="A101" s="189">
        <v>1</v>
      </c>
      <c r="B101" s="148" t="s">
        <v>29</v>
      </c>
      <c r="C101" s="191">
        <v>320</v>
      </c>
      <c r="D101" s="19">
        <v>620</v>
      </c>
      <c r="E101" s="149">
        <v>11.3</v>
      </c>
      <c r="F101" s="19">
        <f>ROUND(G101/C101,0)</f>
        <v>22</v>
      </c>
      <c r="G101" s="19">
        <f>ROUND(D101*E101,0)</f>
        <v>7006</v>
      </c>
    </row>
    <row r="102" spans="1:10" x14ac:dyDescent="0.25">
      <c r="A102" s="189">
        <v>1</v>
      </c>
      <c r="B102" s="71" t="s">
        <v>6</v>
      </c>
      <c r="C102" s="137">
        <v>320</v>
      </c>
      <c r="D102" s="25">
        <f>D99+D100+D101</f>
        <v>1742</v>
      </c>
      <c r="E102" s="24">
        <f>G102/D102</f>
        <v>11.931113662456946</v>
      </c>
      <c r="F102" s="25">
        <f>F99+F100+F101</f>
        <v>65</v>
      </c>
      <c r="G102" s="25">
        <f>G99+G100+G101</f>
        <v>20784</v>
      </c>
    </row>
    <row r="103" spans="1:10" s="189" customFormat="1" x14ac:dyDescent="0.25">
      <c r="A103" s="189">
        <v>1</v>
      </c>
      <c r="B103" s="27" t="s">
        <v>162</v>
      </c>
      <c r="C103" s="28"/>
      <c r="D103" s="19"/>
      <c r="E103" s="19"/>
      <c r="F103" s="19"/>
      <c r="G103" s="19"/>
    </row>
    <row r="104" spans="1:10" s="189" customFormat="1" x14ac:dyDescent="0.25">
      <c r="A104" s="189">
        <v>1</v>
      </c>
      <c r="B104" s="29" t="s">
        <v>122</v>
      </c>
      <c r="C104" s="28"/>
      <c r="D104" s="19">
        <f>D105+D106+D107+D108</f>
        <v>11975</v>
      </c>
      <c r="E104" s="19"/>
      <c r="F104" s="19"/>
      <c r="G104" s="19"/>
    </row>
    <row r="105" spans="1:10" s="189" customFormat="1" x14ac:dyDescent="0.25">
      <c r="A105" s="189">
        <v>1</v>
      </c>
      <c r="B105" s="29" t="s">
        <v>155</v>
      </c>
      <c r="C105" s="28"/>
      <c r="D105" s="19"/>
      <c r="E105" s="19"/>
      <c r="F105" s="19"/>
      <c r="G105" s="19"/>
    </row>
    <row r="106" spans="1:10" s="189" customFormat="1" ht="30" x14ac:dyDescent="0.25">
      <c r="A106" s="189">
        <v>1</v>
      </c>
      <c r="B106" s="29" t="s">
        <v>183</v>
      </c>
      <c r="C106" s="28"/>
      <c r="D106" s="19">
        <v>1000</v>
      </c>
      <c r="E106" s="19"/>
      <c r="F106" s="19"/>
      <c r="G106" s="19"/>
    </row>
    <row r="107" spans="1:10" s="189" customFormat="1" ht="30" x14ac:dyDescent="0.25">
      <c r="A107" s="189">
        <v>1</v>
      </c>
      <c r="B107" s="29" t="s">
        <v>184</v>
      </c>
      <c r="C107" s="28"/>
      <c r="D107" s="19">
        <v>300</v>
      </c>
      <c r="E107" s="19"/>
      <c r="F107" s="19"/>
      <c r="G107" s="19"/>
    </row>
    <row r="108" spans="1:10" s="189" customFormat="1" x14ac:dyDescent="0.25">
      <c r="A108" s="189">
        <v>1</v>
      </c>
      <c r="B108" s="29" t="s">
        <v>185</v>
      </c>
      <c r="C108" s="28"/>
      <c r="D108" s="19">
        <v>10675</v>
      </c>
      <c r="E108" s="19"/>
      <c r="F108" s="19"/>
      <c r="G108" s="19"/>
      <c r="H108" s="231"/>
      <c r="J108" s="231"/>
    </row>
    <row r="109" spans="1:10" s="189" customFormat="1" x14ac:dyDescent="0.25">
      <c r="A109" s="189">
        <v>1</v>
      </c>
      <c r="B109" s="34" t="s">
        <v>120</v>
      </c>
      <c r="C109" s="28"/>
      <c r="D109" s="19">
        <v>30265</v>
      </c>
      <c r="E109" s="19"/>
      <c r="F109" s="19"/>
      <c r="G109" s="19"/>
    </row>
    <row r="110" spans="1:10" s="189" customFormat="1" x14ac:dyDescent="0.25">
      <c r="A110" s="189">
        <v>1</v>
      </c>
      <c r="B110" s="33" t="s">
        <v>154</v>
      </c>
      <c r="C110" s="28"/>
      <c r="D110" s="19"/>
      <c r="E110" s="19"/>
      <c r="F110" s="19"/>
      <c r="G110" s="19"/>
    </row>
    <row r="111" spans="1:10" s="189" customFormat="1" x14ac:dyDescent="0.25">
      <c r="A111" s="189">
        <v>1</v>
      </c>
      <c r="B111" s="37" t="s">
        <v>132</v>
      </c>
      <c r="C111" s="28"/>
      <c r="D111" s="25">
        <f>D104+ROUND(D109*3.2,0)</f>
        <v>108823</v>
      </c>
      <c r="E111" s="19"/>
      <c r="F111" s="19"/>
      <c r="G111" s="19"/>
      <c r="I111" s="231"/>
    </row>
    <row r="112" spans="1:10" s="189" customFormat="1" x14ac:dyDescent="0.25">
      <c r="A112" s="189">
        <v>1</v>
      </c>
      <c r="B112" s="27" t="s">
        <v>161</v>
      </c>
      <c r="C112" s="28"/>
      <c r="D112" s="19"/>
      <c r="E112" s="19"/>
      <c r="F112" s="19"/>
      <c r="G112" s="19"/>
    </row>
    <row r="113" spans="1:10" s="189" customFormat="1" x14ac:dyDescent="0.25">
      <c r="A113" s="189">
        <v>1</v>
      </c>
      <c r="B113" s="29" t="s">
        <v>122</v>
      </c>
      <c r="C113" s="28"/>
      <c r="D113" s="19">
        <f>D114+D115+D122+D130+D131+D132+D133+D134</f>
        <v>61057</v>
      </c>
      <c r="E113" s="19"/>
      <c r="F113" s="19"/>
      <c r="G113" s="19"/>
    </row>
    <row r="114" spans="1:10" s="189" customFormat="1" x14ac:dyDescent="0.25">
      <c r="A114" s="189">
        <v>1</v>
      </c>
      <c r="B114" s="29" t="s">
        <v>155</v>
      </c>
      <c r="C114" s="28"/>
      <c r="D114" s="19"/>
      <c r="E114" s="19"/>
      <c r="F114" s="19"/>
      <c r="G114" s="19"/>
    </row>
    <row r="115" spans="1:10" s="189" customFormat="1" ht="30" x14ac:dyDescent="0.25">
      <c r="A115" s="189">
        <v>1</v>
      </c>
      <c r="B115" s="29" t="s">
        <v>156</v>
      </c>
      <c r="C115" s="28"/>
      <c r="D115" s="31">
        <f>D116+D117+D118+D120</f>
        <v>1249</v>
      </c>
      <c r="E115" s="19"/>
      <c r="F115" s="19"/>
      <c r="G115" s="19"/>
    </row>
    <row r="116" spans="1:10" s="189" customFormat="1" ht="30" x14ac:dyDescent="0.25">
      <c r="A116" s="189">
        <v>1</v>
      </c>
      <c r="B116" s="29" t="s">
        <v>157</v>
      </c>
      <c r="C116" s="28"/>
      <c r="D116" s="31"/>
      <c r="E116" s="19"/>
      <c r="F116" s="19"/>
      <c r="G116" s="19"/>
    </row>
    <row r="117" spans="1:10" s="189" customFormat="1" ht="30" x14ac:dyDescent="0.25">
      <c r="A117" s="189">
        <v>1</v>
      </c>
      <c r="B117" s="29" t="s">
        <v>158</v>
      </c>
      <c r="C117" s="28"/>
      <c r="D117" s="31"/>
      <c r="E117" s="19"/>
      <c r="F117" s="19"/>
      <c r="G117" s="19"/>
    </row>
    <row r="118" spans="1:10" s="189" customFormat="1" ht="45" x14ac:dyDescent="0.25">
      <c r="A118" s="189">
        <v>1</v>
      </c>
      <c r="B118" s="29" t="s">
        <v>216</v>
      </c>
      <c r="C118" s="28"/>
      <c r="D118" s="31">
        <v>780</v>
      </c>
      <c r="E118" s="19"/>
      <c r="F118" s="19"/>
      <c r="G118" s="19"/>
    </row>
    <row r="119" spans="1:10" s="189" customFormat="1" x14ac:dyDescent="0.25">
      <c r="A119" s="189">
        <v>1</v>
      </c>
      <c r="B119" s="32" t="s">
        <v>217</v>
      </c>
      <c r="C119" s="28"/>
      <c r="D119" s="31">
        <v>90</v>
      </c>
      <c r="E119" s="19"/>
      <c r="F119" s="19"/>
      <c r="G119" s="19"/>
    </row>
    <row r="120" spans="1:10" s="189" customFormat="1" ht="30" x14ac:dyDescent="0.25">
      <c r="A120" s="189">
        <v>1</v>
      </c>
      <c r="B120" s="29" t="s">
        <v>218</v>
      </c>
      <c r="C120" s="28"/>
      <c r="D120" s="31">
        <v>469</v>
      </c>
      <c r="E120" s="19"/>
      <c r="F120" s="19"/>
      <c r="G120" s="19"/>
    </row>
    <row r="121" spans="1:10" s="189" customFormat="1" x14ac:dyDescent="0.25">
      <c r="A121" s="189">
        <v>1</v>
      </c>
      <c r="B121" s="32" t="s">
        <v>217</v>
      </c>
      <c r="C121" s="28"/>
      <c r="D121" s="31">
        <v>55</v>
      </c>
      <c r="E121" s="19"/>
      <c r="F121" s="19"/>
      <c r="G121" s="19"/>
    </row>
    <row r="122" spans="1:10" s="189" customFormat="1" ht="45.75" customHeight="1" x14ac:dyDescent="0.25">
      <c r="A122" s="189">
        <v>1</v>
      </c>
      <c r="B122" s="29" t="s">
        <v>186</v>
      </c>
      <c r="C122" s="28"/>
      <c r="D122" s="31">
        <f>D123+D124+D126+D128</f>
        <v>37726</v>
      </c>
      <c r="E122" s="19"/>
      <c r="F122" s="19"/>
      <c r="G122" s="19"/>
    </row>
    <row r="123" spans="1:10" s="189" customFormat="1" ht="30" x14ac:dyDescent="0.25">
      <c r="A123" s="189">
        <v>1</v>
      </c>
      <c r="B123" s="29" t="s">
        <v>187</v>
      </c>
      <c r="C123" s="28"/>
      <c r="D123" s="31"/>
      <c r="E123" s="19"/>
      <c r="F123" s="19"/>
      <c r="G123" s="19"/>
    </row>
    <row r="124" spans="1:10" s="189" customFormat="1" ht="60" x14ac:dyDescent="0.25">
      <c r="A124" s="189">
        <v>1</v>
      </c>
      <c r="B124" s="29" t="s">
        <v>219</v>
      </c>
      <c r="C124" s="28"/>
      <c r="D124" s="31">
        <v>33831</v>
      </c>
      <c r="E124" s="19"/>
      <c r="F124" s="19"/>
      <c r="G124" s="19"/>
      <c r="I124" s="231"/>
      <c r="J124" s="231"/>
    </row>
    <row r="125" spans="1:10" s="189" customFormat="1" x14ac:dyDescent="0.25">
      <c r="A125" s="189">
        <v>1</v>
      </c>
      <c r="B125" s="32" t="s">
        <v>217</v>
      </c>
      <c r="C125" s="28"/>
      <c r="D125" s="31">
        <v>8600</v>
      </c>
      <c r="E125" s="19"/>
      <c r="F125" s="19"/>
      <c r="G125" s="19"/>
      <c r="I125" s="231"/>
      <c r="J125" s="231"/>
    </row>
    <row r="126" spans="1:10" s="189" customFormat="1" ht="45" x14ac:dyDescent="0.25">
      <c r="A126" s="189">
        <v>1</v>
      </c>
      <c r="B126" s="29" t="s">
        <v>220</v>
      </c>
      <c r="C126" s="28"/>
      <c r="D126" s="31">
        <v>3895</v>
      </c>
      <c r="E126" s="19"/>
      <c r="F126" s="19"/>
      <c r="G126" s="19"/>
    </row>
    <row r="127" spans="1:10" s="189" customFormat="1" x14ac:dyDescent="0.25">
      <c r="A127" s="189">
        <v>1</v>
      </c>
      <c r="B127" s="32" t="s">
        <v>217</v>
      </c>
      <c r="C127" s="28"/>
      <c r="D127" s="31">
        <v>2695</v>
      </c>
      <c r="E127" s="19"/>
      <c r="F127" s="19"/>
      <c r="G127" s="19"/>
    </row>
    <row r="128" spans="1:10" s="189" customFormat="1" ht="30" x14ac:dyDescent="0.25">
      <c r="A128" s="189">
        <v>1</v>
      </c>
      <c r="B128" s="29" t="s">
        <v>188</v>
      </c>
      <c r="C128" s="28"/>
      <c r="D128" s="31"/>
      <c r="E128" s="19"/>
      <c r="F128" s="19"/>
      <c r="G128" s="19"/>
    </row>
    <row r="129" spans="1:7" s="189" customFormat="1" x14ac:dyDescent="0.25">
      <c r="A129" s="189">
        <v>1</v>
      </c>
      <c r="B129" s="32" t="s">
        <v>217</v>
      </c>
      <c r="C129" s="28"/>
      <c r="D129" s="31"/>
      <c r="E129" s="19"/>
      <c r="F129" s="19"/>
      <c r="G129" s="19"/>
    </row>
    <row r="130" spans="1:7" s="189" customFormat="1" ht="45" x14ac:dyDescent="0.25">
      <c r="A130" s="189">
        <v>1</v>
      </c>
      <c r="B130" s="29" t="s">
        <v>189</v>
      </c>
      <c r="C130" s="28"/>
      <c r="D130" s="31">
        <v>500</v>
      </c>
      <c r="E130" s="19"/>
      <c r="F130" s="19"/>
      <c r="G130" s="19"/>
    </row>
    <row r="131" spans="1:7" s="189" customFormat="1" ht="30" x14ac:dyDescent="0.25">
      <c r="A131" s="189">
        <v>1</v>
      </c>
      <c r="B131" s="29" t="s">
        <v>190</v>
      </c>
      <c r="C131" s="28"/>
      <c r="D131" s="31"/>
      <c r="E131" s="19"/>
      <c r="F131" s="19"/>
      <c r="G131" s="19"/>
    </row>
    <row r="132" spans="1:7" s="189" customFormat="1" ht="30" x14ac:dyDescent="0.25">
      <c r="A132" s="189">
        <v>1</v>
      </c>
      <c r="B132" s="29" t="s">
        <v>191</v>
      </c>
      <c r="C132" s="28"/>
      <c r="D132" s="31"/>
      <c r="E132" s="19"/>
      <c r="F132" s="19"/>
      <c r="G132" s="19"/>
    </row>
    <row r="133" spans="1:7" s="189" customFormat="1" x14ac:dyDescent="0.25">
      <c r="A133" s="189">
        <v>1</v>
      </c>
      <c r="B133" s="29" t="s">
        <v>192</v>
      </c>
      <c r="C133" s="28"/>
      <c r="D133" s="19">
        <v>21582</v>
      </c>
      <c r="E133" s="19"/>
      <c r="F133" s="19"/>
      <c r="G133" s="19"/>
    </row>
    <row r="134" spans="1:7" s="189" customFormat="1" x14ac:dyDescent="0.25">
      <c r="A134" s="189">
        <v>1</v>
      </c>
      <c r="B134" s="29" t="s">
        <v>224</v>
      </c>
      <c r="C134" s="28"/>
      <c r="D134" s="19"/>
      <c r="E134" s="19"/>
      <c r="F134" s="19"/>
      <c r="G134" s="19"/>
    </row>
    <row r="135" spans="1:7" s="189" customFormat="1" x14ac:dyDescent="0.25">
      <c r="A135" s="189">
        <v>1</v>
      </c>
      <c r="B135" s="33" t="s">
        <v>230</v>
      </c>
      <c r="C135" s="28"/>
      <c r="D135" s="19"/>
      <c r="E135" s="19"/>
      <c r="F135" s="19"/>
      <c r="G135" s="19"/>
    </row>
    <row r="136" spans="1:7" s="189" customFormat="1" x14ac:dyDescent="0.25">
      <c r="A136" s="189">
        <v>1</v>
      </c>
      <c r="B136" s="34" t="s">
        <v>120</v>
      </c>
      <c r="C136" s="28"/>
      <c r="D136" s="19">
        <v>7587</v>
      </c>
      <c r="E136" s="19"/>
      <c r="F136" s="19"/>
      <c r="G136" s="19"/>
    </row>
    <row r="137" spans="1:7" s="189" customFormat="1" x14ac:dyDescent="0.25">
      <c r="A137" s="189">
        <v>1</v>
      </c>
      <c r="B137" s="33" t="s">
        <v>154</v>
      </c>
      <c r="C137" s="28"/>
      <c r="D137" s="19"/>
      <c r="E137" s="19"/>
      <c r="F137" s="19"/>
      <c r="G137" s="19"/>
    </row>
    <row r="138" spans="1:7" s="189" customFormat="1" ht="30" x14ac:dyDescent="0.25">
      <c r="A138" s="189">
        <v>1</v>
      </c>
      <c r="B138" s="34" t="s">
        <v>121</v>
      </c>
      <c r="C138" s="28"/>
      <c r="D138" s="19">
        <v>9013</v>
      </c>
      <c r="E138" s="19"/>
      <c r="F138" s="19"/>
      <c r="G138" s="19"/>
    </row>
    <row r="139" spans="1:7" s="189" customFormat="1" x14ac:dyDescent="0.25">
      <c r="A139" s="189">
        <v>1</v>
      </c>
      <c r="B139" s="35" t="s">
        <v>166</v>
      </c>
      <c r="C139" s="28"/>
      <c r="D139" s="19"/>
      <c r="E139" s="19"/>
      <c r="F139" s="19"/>
      <c r="G139" s="19"/>
    </row>
    <row r="140" spans="1:7" s="189" customFormat="1" x14ac:dyDescent="0.25">
      <c r="A140" s="189">
        <v>1</v>
      </c>
      <c r="B140" s="36" t="s">
        <v>222</v>
      </c>
      <c r="C140" s="28"/>
      <c r="D140" s="19"/>
      <c r="E140" s="19"/>
      <c r="F140" s="19"/>
      <c r="G140" s="19"/>
    </row>
    <row r="141" spans="1:7" s="189" customFormat="1" ht="20.25" customHeight="1" x14ac:dyDescent="0.25">
      <c r="A141" s="189">
        <v>1</v>
      </c>
      <c r="B141" s="71" t="s">
        <v>160</v>
      </c>
      <c r="C141" s="28"/>
      <c r="D141" s="25">
        <f>D113+ROUND(D136*3.2,0)+D138</f>
        <v>94348</v>
      </c>
      <c r="E141" s="19"/>
      <c r="F141" s="19"/>
      <c r="G141" s="19"/>
    </row>
    <row r="142" spans="1:7" s="189" customFormat="1" ht="17.25" customHeight="1" x14ac:dyDescent="0.25">
      <c r="A142" s="189">
        <v>1</v>
      </c>
      <c r="B142" s="130" t="s">
        <v>159</v>
      </c>
      <c r="C142" s="28"/>
      <c r="D142" s="25">
        <f>D111+D141</f>
        <v>203171</v>
      </c>
      <c r="E142" s="19"/>
      <c r="F142" s="19"/>
      <c r="G142" s="19"/>
    </row>
    <row r="143" spans="1:7" s="189" customFormat="1" ht="19.5" customHeight="1" x14ac:dyDescent="0.25">
      <c r="A143" s="189">
        <v>1</v>
      </c>
      <c r="B143" s="82" t="s">
        <v>123</v>
      </c>
      <c r="C143" s="232"/>
      <c r="D143" s="25"/>
      <c r="E143" s="233"/>
      <c r="F143" s="233"/>
      <c r="G143" s="233"/>
    </row>
    <row r="144" spans="1:7" s="189" customFormat="1" ht="16.5" customHeight="1" x14ac:dyDescent="0.25">
      <c r="A144" s="189">
        <v>1</v>
      </c>
      <c r="B144" s="73" t="s">
        <v>19</v>
      </c>
      <c r="C144" s="232"/>
      <c r="D144" s="19">
        <v>4500</v>
      </c>
      <c r="E144" s="233"/>
      <c r="F144" s="233"/>
      <c r="G144" s="233"/>
    </row>
    <row r="145" spans="1:7" s="189" customFormat="1" ht="16.5" customHeight="1" x14ac:dyDescent="0.25">
      <c r="A145" s="189">
        <v>1</v>
      </c>
      <c r="B145" s="73" t="s">
        <v>53</v>
      </c>
      <c r="C145" s="232"/>
      <c r="D145" s="19">
        <v>4200</v>
      </c>
      <c r="E145" s="233"/>
      <c r="F145" s="233"/>
      <c r="G145" s="233"/>
    </row>
    <row r="146" spans="1:7" s="189" customFormat="1" ht="16.5" customHeight="1" x14ac:dyDescent="0.25">
      <c r="A146" s="189">
        <v>1</v>
      </c>
      <c r="B146" s="73" t="s">
        <v>38</v>
      </c>
      <c r="C146" s="232"/>
      <c r="D146" s="19">
        <v>1750</v>
      </c>
      <c r="E146" s="233"/>
      <c r="F146" s="233"/>
      <c r="G146" s="233"/>
    </row>
    <row r="147" spans="1:7" s="189" customFormat="1" ht="17.25" customHeight="1" x14ac:dyDescent="0.25">
      <c r="A147" s="189">
        <v>1</v>
      </c>
      <c r="B147" s="74" t="s">
        <v>8</v>
      </c>
      <c r="C147" s="191"/>
      <c r="D147" s="19"/>
      <c r="E147" s="19"/>
      <c r="F147" s="19"/>
      <c r="G147" s="19"/>
    </row>
    <row r="148" spans="1:7" s="189" customFormat="1" x14ac:dyDescent="0.25">
      <c r="A148" s="189">
        <v>1</v>
      </c>
      <c r="B148" s="102" t="s">
        <v>139</v>
      </c>
      <c r="C148" s="191"/>
      <c r="D148" s="19"/>
      <c r="E148" s="19"/>
      <c r="F148" s="19"/>
      <c r="G148" s="19"/>
    </row>
    <row r="149" spans="1:7" s="189" customFormat="1" x14ac:dyDescent="0.25">
      <c r="A149" s="189">
        <v>1</v>
      </c>
      <c r="B149" s="148" t="s">
        <v>16</v>
      </c>
      <c r="C149" s="191">
        <v>300</v>
      </c>
      <c r="D149" s="19">
        <v>260</v>
      </c>
      <c r="E149" s="149">
        <v>12.7</v>
      </c>
      <c r="F149" s="19">
        <f>ROUND(G149/C149,0)</f>
        <v>11</v>
      </c>
      <c r="G149" s="19">
        <f>ROUND(D149*E149,0)</f>
        <v>3302</v>
      </c>
    </row>
    <row r="150" spans="1:7" s="189" customFormat="1" x14ac:dyDescent="0.25">
      <c r="A150" s="189">
        <v>1</v>
      </c>
      <c r="B150" s="226" t="s">
        <v>10</v>
      </c>
      <c r="C150" s="234"/>
      <c r="D150" s="76">
        <f>D149</f>
        <v>260</v>
      </c>
      <c r="E150" s="55">
        <f>E149</f>
        <v>12.7</v>
      </c>
      <c r="F150" s="76">
        <f>F149</f>
        <v>11</v>
      </c>
      <c r="G150" s="76">
        <f>G149</f>
        <v>3302</v>
      </c>
    </row>
    <row r="151" spans="1:7" s="189" customFormat="1" x14ac:dyDescent="0.25">
      <c r="A151" s="189">
        <v>1</v>
      </c>
      <c r="B151" s="102" t="s">
        <v>23</v>
      </c>
      <c r="C151" s="191"/>
      <c r="D151" s="76"/>
      <c r="E151" s="55"/>
      <c r="F151" s="76"/>
      <c r="G151" s="76"/>
    </row>
    <row r="152" spans="1:7" s="189" customFormat="1" x14ac:dyDescent="0.25">
      <c r="A152" s="189">
        <v>1</v>
      </c>
      <c r="B152" s="168" t="s">
        <v>140</v>
      </c>
      <c r="C152" s="191">
        <v>240</v>
      </c>
      <c r="D152" s="19">
        <v>240</v>
      </c>
      <c r="E152" s="149">
        <v>8</v>
      </c>
      <c r="F152" s="19">
        <f>ROUND(G152/C152,0)</f>
        <v>8</v>
      </c>
      <c r="G152" s="19">
        <f>ROUND(D152*E152,0)</f>
        <v>1920</v>
      </c>
    </row>
    <row r="153" spans="1:7" s="189" customFormat="1" x14ac:dyDescent="0.25">
      <c r="A153" s="189">
        <v>1</v>
      </c>
      <c r="B153" s="235" t="s">
        <v>141</v>
      </c>
      <c r="C153" s="236"/>
      <c r="D153" s="76">
        <f>D152</f>
        <v>240</v>
      </c>
      <c r="E153" s="227">
        <f>E152</f>
        <v>8</v>
      </c>
      <c r="F153" s="76">
        <f>F152</f>
        <v>8</v>
      </c>
      <c r="G153" s="76">
        <f>G152</f>
        <v>1920</v>
      </c>
    </row>
    <row r="154" spans="1:7" s="189" customFormat="1" ht="19.5" customHeight="1" x14ac:dyDescent="0.2">
      <c r="A154" s="189">
        <v>1</v>
      </c>
      <c r="B154" s="56" t="s">
        <v>117</v>
      </c>
      <c r="C154" s="28"/>
      <c r="D154" s="25">
        <f>D150+D153</f>
        <v>500</v>
      </c>
      <c r="E154" s="24">
        <f>G154/D154</f>
        <v>10.444000000000001</v>
      </c>
      <c r="F154" s="25">
        <f>F150+F153</f>
        <v>19</v>
      </c>
      <c r="G154" s="25">
        <f>G150+G153</f>
        <v>5222</v>
      </c>
    </row>
    <row r="155" spans="1:7" s="189" customFormat="1" thickBot="1" x14ac:dyDescent="0.25">
      <c r="A155" s="189">
        <v>1</v>
      </c>
      <c r="B155" s="220" t="s">
        <v>11</v>
      </c>
      <c r="C155" s="210"/>
      <c r="D155" s="210"/>
      <c r="E155" s="210"/>
      <c r="F155" s="210"/>
      <c r="G155" s="210"/>
    </row>
    <row r="156" spans="1:7" s="189" customFormat="1" ht="22.5" customHeight="1" x14ac:dyDescent="0.25">
      <c r="A156" s="189">
        <v>1</v>
      </c>
      <c r="B156" s="238" t="s">
        <v>126</v>
      </c>
      <c r="C156" s="137"/>
      <c r="D156" s="19"/>
      <c r="E156" s="19"/>
      <c r="F156" s="19"/>
      <c r="G156" s="19"/>
    </row>
    <row r="157" spans="1:7" s="189" customFormat="1" x14ac:dyDescent="0.25">
      <c r="A157" s="189">
        <v>1</v>
      </c>
      <c r="B157" s="192" t="s">
        <v>5</v>
      </c>
      <c r="C157" s="137"/>
      <c r="D157" s="19"/>
      <c r="E157" s="19"/>
      <c r="F157" s="19"/>
      <c r="G157" s="19"/>
    </row>
    <row r="158" spans="1:7" s="189" customFormat="1" x14ac:dyDescent="0.25">
      <c r="A158" s="189">
        <v>1</v>
      </c>
      <c r="B158" s="148" t="s">
        <v>31</v>
      </c>
      <c r="C158" s="191">
        <v>300</v>
      </c>
      <c r="D158" s="19">
        <v>2350</v>
      </c>
      <c r="E158" s="149">
        <v>5.7</v>
      </c>
      <c r="F158" s="19">
        <f>ROUND(G158/C158,0)</f>
        <v>45</v>
      </c>
      <c r="G158" s="19">
        <f>ROUND(D158*E158,0)</f>
        <v>13395</v>
      </c>
    </row>
    <row r="159" spans="1:7" x14ac:dyDescent="0.25">
      <c r="A159" s="189">
        <v>1</v>
      </c>
      <c r="B159" s="148" t="s">
        <v>27</v>
      </c>
      <c r="C159" s="191">
        <v>340</v>
      </c>
      <c r="D159" s="19">
        <v>1172</v>
      </c>
      <c r="E159" s="149">
        <v>8</v>
      </c>
      <c r="F159" s="19">
        <f>ROUND(G159/C159,0)</f>
        <v>28</v>
      </c>
      <c r="G159" s="19">
        <f>ROUND(D159*E159,0)</f>
        <v>9376</v>
      </c>
    </row>
    <row r="160" spans="1:7" x14ac:dyDescent="0.25">
      <c r="A160" s="189">
        <v>1</v>
      </c>
      <c r="B160" s="71" t="s">
        <v>6</v>
      </c>
      <c r="C160" s="137"/>
      <c r="D160" s="25">
        <f>SUM(D158:D159)</f>
        <v>3522</v>
      </c>
      <c r="E160" s="24">
        <f>G160/D160</f>
        <v>6.4653605905735381</v>
      </c>
      <c r="F160" s="25">
        <f>SUM(F158:F159)</f>
        <v>73</v>
      </c>
      <c r="G160" s="25">
        <f>SUM(G158:G159)</f>
        <v>22771</v>
      </c>
    </row>
    <row r="161" spans="1:7" s="189" customFormat="1" x14ac:dyDescent="0.25">
      <c r="A161" s="189">
        <v>1</v>
      </c>
      <c r="B161" s="27" t="s">
        <v>161</v>
      </c>
      <c r="C161" s="28"/>
      <c r="D161" s="19"/>
      <c r="E161" s="19"/>
      <c r="F161" s="19"/>
      <c r="G161" s="19"/>
    </row>
    <row r="162" spans="1:7" s="189" customFormat="1" x14ac:dyDescent="0.25">
      <c r="A162" s="189">
        <v>1</v>
      </c>
      <c r="B162" s="29" t="s">
        <v>122</v>
      </c>
      <c r="C162" s="28"/>
      <c r="D162" s="19">
        <f>D163+D164+D171+D179+D180+D181+D182+D183</f>
        <v>48445</v>
      </c>
      <c r="E162" s="19"/>
      <c r="F162" s="19"/>
      <c r="G162" s="19"/>
    </row>
    <row r="163" spans="1:7" s="189" customFormat="1" x14ac:dyDescent="0.25">
      <c r="A163" s="189">
        <v>1</v>
      </c>
      <c r="B163" s="29" t="s">
        <v>155</v>
      </c>
      <c r="C163" s="28"/>
      <c r="D163" s="19"/>
      <c r="E163" s="19"/>
      <c r="F163" s="19"/>
      <c r="G163" s="19"/>
    </row>
    <row r="164" spans="1:7" s="189" customFormat="1" ht="30" x14ac:dyDescent="0.25">
      <c r="A164" s="189">
        <v>1</v>
      </c>
      <c r="B164" s="29" t="s">
        <v>156</v>
      </c>
      <c r="C164" s="28"/>
      <c r="D164" s="31">
        <f>D165+D166+D167+D169</f>
        <v>0</v>
      </c>
      <c r="E164" s="19"/>
      <c r="F164" s="19"/>
      <c r="G164" s="19"/>
    </row>
    <row r="165" spans="1:7" s="189" customFormat="1" ht="30" x14ac:dyDescent="0.25">
      <c r="A165" s="189">
        <v>1</v>
      </c>
      <c r="B165" s="29" t="s">
        <v>157</v>
      </c>
      <c r="C165" s="28"/>
      <c r="D165" s="31"/>
      <c r="E165" s="19"/>
      <c r="F165" s="19"/>
      <c r="G165" s="19"/>
    </row>
    <row r="166" spans="1:7" s="189" customFormat="1" ht="30" x14ac:dyDescent="0.25">
      <c r="A166" s="189">
        <v>1</v>
      </c>
      <c r="B166" s="29" t="s">
        <v>158</v>
      </c>
      <c r="C166" s="28"/>
      <c r="D166" s="31"/>
      <c r="E166" s="19"/>
      <c r="F166" s="19"/>
      <c r="G166" s="19"/>
    </row>
    <row r="167" spans="1:7" s="189" customFormat="1" ht="45" x14ac:dyDescent="0.25">
      <c r="A167" s="189">
        <v>1</v>
      </c>
      <c r="B167" s="29" t="s">
        <v>216</v>
      </c>
      <c r="C167" s="28"/>
      <c r="D167" s="31"/>
      <c r="E167" s="19"/>
      <c r="F167" s="19"/>
      <c r="G167" s="19"/>
    </row>
    <row r="168" spans="1:7" s="189" customFormat="1" x14ac:dyDescent="0.25">
      <c r="A168" s="189">
        <v>1</v>
      </c>
      <c r="B168" s="32" t="s">
        <v>217</v>
      </c>
      <c r="C168" s="28"/>
      <c r="D168" s="31"/>
      <c r="E168" s="19"/>
      <c r="F168" s="19"/>
      <c r="G168" s="19"/>
    </row>
    <row r="169" spans="1:7" s="189" customFormat="1" ht="33.75" customHeight="1" x14ac:dyDescent="0.25">
      <c r="A169" s="189">
        <v>1</v>
      </c>
      <c r="B169" s="29" t="s">
        <v>218</v>
      </c>
      <c r="C169" s="28"/>
      <c r="D169" s="31"/>
      <c r="E169" s="19"/>
      <c r="F169" s="19"/>
      <c r="G169" s="19"/>
    </row>
    <row r="170" spans="1:7" s="189" customFormat="1" ht="33.75" customHeight="1" x14ac:dyDescent="0.25">
      <c r="A170" s="189">
        <v>1</v>
      </c>
      <c r="B170" s="32" t="s">
        <v>217</v>
      </c>
      <c r="C170" s="28"/>
      <c r="D170" s="31"/>
      <c r="E170" s="19"/>
      <c r="F170" s="19"/>
      <c r="G170" s="19"/>
    </row>
    <row r="171" spans="1:7" s="189" customFormat="1" ht="31.5" customHeight="1" x14ac:dyDescent="0.25">
      <c r="A171" s="189">
        <v>1</v>
      </c>
      <c r="B171" s="29" t="s">
        <v>186</v>
      </c>
      <c r="C171" s="28"/>
      <c r="D171" s="31">
        <f>D172+D173+D175+D177</f>
        <v>0</v>
      </c>
      <c r="E171" s="19"/>
      <c r="F171" s="19"/>
      <c r="G171" s="19"/>
    </row>
    <row r="172" spans="1:7" s="189" customFormat="1" ht="30" x14ac:dyDescent="0.25">
      <c r="A172" s="189">
        <v>1</v>
      </c>
      <c r="B172" s="29" t="s">
        <v>187</v>
      </c>
      <c r="C172" s="28"/>
      <c r="D172" s="31"/>
      <c r="E172" s="19"/>
      <c r="F172" s="19"/>
      <c r="G172" s="19"/>
    </row>
    <row r="173" spans="1:7" s="189" customFormat="1" ht="60" x14ac:dyDescent="0.25">
      <c r="A173" s="189">
        <v>1</v>
      </c>
      <c r="B173" s="29" t="s">
        <v>219</v>
      </c>
      <c r="C173" s="28"/>
      <c r="D173" s="31"/>
      <c r="E173" s="19"/>
      <c r="F173" s="19"/>
      <c r="G173" s="19"/>
    </row>
    <row r="174" spans="1:7" s="189" customFormat="1" x14ac:dyDescent="0.25">
      <c r="A174" s="189">
        <v>1</v>
      </c>
      <c r="B174" s="32" t="s">
        <v>217</v>
      </c>
      <c r="C174" s="28"/>
      <c r="D174" s="31"/>
      <c r="E174" s="19"/>
      <c r="F174" s="19"/>
      <c r="G174" s="19"/>
    </row>
    <row r="175" spans="1:7" s="189" customFormat="1" ht="45" x14ac:dyDescent="0.25">
      <c r="A175" s="189">
        <v>1</v>
      </c>
      <c r="B175" s="29" t="s">
        <v>220</v>
      </c>
      <c r="C175" s="28"/>
      <c r="D175" s="31"/>
      <c r="E175" s="19"/>
      <c r="F175" s="19"/>
      <c r="G175" s="19"/>
    </row>
    <row r="176" spans="1:7" s="189" customFormat="1" x14ac:dyDescent="0.25">
      <c r="A176" s="189">
        <v>1</v>
      </c>
      <c r="B176" s="32" t="s">
        <v>217</v>
      </c>
      <c r="C176" s="28"/>
      <c r="D176" s="31"/>
      <c r="E176" s="19"/>
      <c r="F176" s="19"/>
      <c r="G176" s="19"/>
    </row>
    <row r="177" spans="1:7" s="189" customFormat="1" ht="30" x14ac:dyDescent="0.25">
      <c r="A177" s="189">
        <v>1</v>
      </c>
      <c r="B177" s="29" t="s">
        <v>188</v>
      </c>
      <c r="C177" s="28"/>
      <c r="D177" s="31"/>
      <c r="E177" s="19"/>
      <c r="F177" s="19"/>
      <c r="G177" s="19"/>
    </row>
    <row r="178" spans="1:7" s="189" customFormat="1" x14ac:dyDescent="0.25">
      <c r="A178" s="189">
        <v>1</v>
      </c>
      <c r="B178" s="32" t="s">
        <v>217</v>
      </c>
      <c r="C178" s="28"/>
      <c r="D178" s="31"/>
      <c r="E178" s="19"/>
      <c r="F178" s="19"/>
      <c r="G178" s="19"/>
    </row>
    <row r="179" spans="1:7" s="189" customFormat="1" ht="45" x14ac:dyDescent="0.25">
      <c r="A179" s="189">
        <v>1</v>
      </c>
      <c r="B179" s="29" t="s">
        <v>189</v>
      </c>
      <c r="C179" s="28"/>
      <c r="D179" s="31"/>
      <c r="E179" s="19"/>
      <c r="F179" s="19"/>
      <c r="G179" s="19"/>
    </row>
    <row r="180" spans="1:7" s="189" customFormat="1" ht="30" x14ac:dyDescent="0.25">
      <c r="A180" s="189">
        <v>1</v>
      </c>
      <c r="B180" s="29" t="s">
        <v>190</v>
      </c>
      <c r="C180" s="28"/>
      <c r="D180" s="31"/>
      <c r="E180" s="19"/>
      <c r="F180" s="19"/>
      <c r="G180" s="19"/>
    </row>
    <row r="181" spans="1:7" s="189" customFormat="1" ht="30" x14ac:dyDescent="0.25">
      <c r="A181" s="189">
        <v>1</v>
      </c>
      <c r="B181" s="29" t="s">
        <v>191</v>
      </c>
      <c r="C181" s="28"/>
      <c r="D181" s="31"/>
      <c r="E181" s="19"/>
      <c r="F181" s="19"/>
      <c r="G181" s="19"/>
    </row>
    <row r="182" spans="1:7" s="189" customFormat="1" x14ac:dyDescent="0.25">
      <c r="A182" s="189">
        <v>1</v>
      </c>
      <c r="B182" s="29" t="s">
        <v>192</v>
      </c>
      <c r="C182" s="28"/>
      <c r="D182" s="19">
        <v>48445</v>
      </c>
      <c r="E182" s="19"/>
      <c r="F182" s="19"/>
      <c r="G182" s="19"/>
    </row>
    <row r="183" spans="1:7" s="189" customFormat="1" x14ac:dyDescent="0.25">
      <c r="A183" s="189">
        <v>1</v>
      </c>
      <c r="B183" s="29" t="s">
        <v>224</v>
      </c>
      <c r="C183" s="28"/>
      <c r="D183" s="19"/>
      <c r="E183" s="19"/>
      <c r="F183" s="19"/>
      <c r="G183" s="19"/>
    </row>
    <row r="184" spans="1:7" s="189" customFormat="1" x14ac:dyDescent="0.25">
      <c r="A184" s="189">
        <v>1</v>
      </c>
      <c r="B184" s="33" t="s">
        <v>230</v>
      </c>
      <c r="C184" s="28"/>
      <c r="D184" s="19"/>
      <c r="E184" s="19"/>
      <c r="F184" s="19"/>
      <c r="G184" s="19"/>
    </row>
    <row r="185" spans="1:7" s="189" customFormat="1" x14ac:dyDescent="0.25">
      <c r="A185" s="189">
        <v>1</v>
      </c>
      <c r="B185" s="34" t="s">
        <v>120</v>
      </c>
      <c r="C185" s="28"/>
      <c r="D185" s="19">
        <v>30470</v>
      </c>
      <c r="E185" s="19"/>
      <c r="F185" s="19"/>
      <c r="G185" s="19"/>
    </row>
    <row r="186" spans="1:7" s="189" customFormat="1" x14ac:dyDescent="0.25">
      <c r="A186" s="189">
        <v>1</v>
      </c>
      <c r="B186" s="33" t="s">
        <v>154</v>
      </c>
      <c r="C186" s="28"/>
      <c r="D186" s="19">
        <v>13312</v>
      </c>
      <c r="E186" s="19"/>
      <c r="F186" s="19"/>
      <c r="G186" s="19"/>
    </row>
    <row r="187" spans="1:7" s="189" customFormat="1" ht="30" x14ac:dyDescent="0.25">
      <c r="A187" s="189">
        <v>1</v>
      </c>
      <c r="B187" s="34" t="s">
        <v>121</v>
      </c>
      <c r="C187" s="28"/>
      <c r="D187" s="19"/>
      <c r="E187" s="19"/>
      <c r="F187" s="19"/>
      <c r="G187" s="19"/>
    </row>
    <row r="188" spans="1:7" s="189" customFormat="1" x14ac:dyDescent="0.25">
      <c r="A188" s="189">
        <v>1</v>
      </c>
      <c r="B188" s="35" t="s">
        <v>166</v>
      </c>
      <c r="C188" s="28"/>
      <c r="D188" s="19"/>
      <c r="E188" s="19"/>
      <c r="F188" s="19"/>
      <c r="G188" s="19"/>
    </row>
    <row r="189" spans="1:7" s="189" customFormat="1" x14ac:dyDescent="0.25">
      <c r="A189" s="189">
        <v>1</v>
      </c>
      <c r="B189" s="36" t="s">
        <v>222</v>
      </c>
      <c r="C189" s="28"/>
      <c r="D189" s="19"/>
      <c r="E189" s="19"/>
      <c r="F189" s="19"/>
      <c r="G189" s="19"/>
    </row>
    <row r="190" spans="1:7" s="189" customFormat="1" x14ac:dyDescent="0.25">
      <c r="A190" s="189">
        <v>1</v>
      </c>
      <c r="B190" s="37" t="s">
        <v>160</v>
      </c>
      <c r="C190" s="28"/>
      <c r="D190" s="25">
        <f>D162+ROUND(D185*3.2,0)+D187</f>
        <v>145949</v>
      </c>
      <c r="E190" s="19"/>
      <c r="F190" s="19"/>
      <c r="G190" s="19"/>
    </row>
    <row r="191" spans="1:7" s="189" customFormat="1" x14ac:dyDescent="0.25">
      <c r="A191" s="189">
        <v>1</v>
      </c>
      <c r="B191" s="74" t="s">
        <v>8</v>
      </c>
      <c r="C191" s="137"/>
      <c r="D191" s="19"/>
      <c r="E191" s="19"/>
      <c r="F191" s="19"/>
      <c r="G191" s="19"/>
    </row>
    <row r="192" spans="1:7" s="189" customFormat="1" x14ac:dyDescent="0.25">
      <c r="A192" s="189">
        <v>1</v>
      </c>
      <c r="B192" s="237" t="s">
        <v>139</v>
      </c>
      <c r="C192" s="137"/>
      <c r="D192" s="19"/>
      <c r="E192" s="19"/>
      <c r="F192" s="19"/>
      <c r="G192" s="19"/>
    </row>
    <row r="193" spans="1:7" s="189" customFormat="1" x14ac:dyDescent="0.25">
      <c r="A193" s="189">
        <v>1</v>
      </c>
      <c r="B193" s="168" t="s">
        <v>27</v>
      </c>
      <c r="C193" s="191">
        <v>300</v>
      </c>
      <c r="D193" s="19">
        <v>1150</v>
      </c>
      <c r="E193" s="149">
        <v>7.9</v>
      </c>
      <c r="F193" s="19">
        <f>ROUND(G193/C193,0)</f>
        <v>30</v>
      </c>
      <c r="G193" s="19">
        <f>ROUND(D193*E193,0)</f>
        <v>9085</v>
      </c>
    </row>
    <row r="194" spans="1:7" s="189" customFormat="1" x14ac:dyDescent="0.25">
      <c r="A194" s="189">
        <v>1</v>
      </c>
      <c r="B194" s="218" t="s">
        <v>10</v>
      </c>
      <c r="C194" s="191"/>
      <c r="D194" s="25">
        <f>D193</f>
        <v>1150</v>
      </c>
      <c r="E194" s="24">
        <f>G194/D194</f>
        <v>7.9</v>
      </c>
      <c r="F194" s="25">
        <f>F193</f>
        <v>30</v>
      </c>
      <c r="G194" s="25">
        <f>G193</f>
        <v>9085</v>
      </c>
    </row>
    <row r="195" spans="1:7" s="189" customFormat="1" x14ac:dyDescent="0.25">
      <c r="A195" s="189">
        <v>1</v>
      </c>
      <c r="B195" s="102" t="s">
        <v>23</v>
      </c>
      <c r="C195" s="191"/>
      <c r="D195" s="25"/>
      <c r="E195" s="24"/>
      <c r="F195" s="25"/>
      <c r="G195" s="25"/>
    </row>
    <row r="196" spans="1:7" s="189" customFormat="1" x14ac:dyDescent="0.25">
      <c r="A196" s="189">
        <v>1</v>
      </c>
      <c r="B196" s="168" t="s">
        <v>140</v>
      </c>
      <c r="C196" s="191">
        <v>240</v>
      </c>
      <c r="D196" s="19">
        <v>312</v>
      </c>
      <c r="E196" s="149">
        <v>8</v>
      </c>
      <c r="F196" s="19">
        <f>ROUND(G196/C196,0)</f>
        <v>10</v>
      </c>
      <c r="G196" s="19">
        <f>ROUND(D196*E196,0)</f>
        <v>2496</v>
      </c>
    </row>
    <row r="197" spans="1:7" s="189" customFormat="1" x14ac:dyDescent="0.25">
      <c r="A197" s="189">
        <v>1</v>
      </c>
      <c r="B197" s="239" t="s">
        <v>13</v>
      </c>
      <c r="C197" s="191">
        <v>240</v>
      </c>
      <c r="D197" s="19">
        <v>105</v>
      </c>
      <c r="E197" s="240">
        <v>3</v>
      </c>
      <c r="F197" s="19">
        <f>ROUND(G197/C197,0)</f>
        <v>1</v>
      </c>
      <c r="G197" s="19">
        <f>ROUND(D197*E197,0)</f>
        <v>315</v>
      </c>
    </row>
    <row r="198" spans="1:7" s="189" customFormat="1" x14ac:dyDescent="0.25">
      <c r="A198" s="189">
        <v>1</v>
      </c>
      <c r="B198" s="235" t="s">
        <v>141</v>
      </c>
      <c r="C198" s="241"/>
      <c r="D198" s="76">
        <f>D196+D197</f>
        <v>417</v>
      </c>
      <c r="E198" s="55">
        <f>G198/D198</f>
        <v>6.7410071942446042</v>
      </c>
      <c r="F198" s="76">
        <f>F196+F197</f>
        <v>11</v>
      </c>
      <c r="G198" s="76">
        <f>G196+G197</f>
        <v>2811</v>
      </c>
    </row>
    <row r="199" spans="1:7" ht="18.75" customHeight="1" x14ac:dyDescent="0.25">
      <c r="A199" s="189">
        <v>1</v>
      </c>
      <c r="B199" s="56" t="s">
        <v>117</v>
      </c>
      <c r="C199" s="242"/>
      <c r="D199" s="25">
        <f>D194+D198</f>
        <v>1567</v>
      </c>
      <c r="E199" s="24">
        <f>G199/D199</f>
        <v>7.5915762603701342</v>
      </c>
      <c r="F199" s="25">
        <f>F194+F198</f>
        <v>41</v>
      </c>
      <c r="G199" s="25">
        <f>G194+G198</f>
        <v>11896</v>
      </c>
    </row>
    <row r="200" spans="1:7" s="245" customFormat="1" thickBot="1" x14ac:dyDescent="0.25">
      <c r="A200" s="189">
        <v>1</v>
      </c>
      <c r="B200" s="243" t="s">
        <v>11</v>
      </c>
      <c r="C200" s="229"/>
      <c r="D200" s="244"/>
      <c r="E200" s="244"/>
      <c r="F200" s="244"/>
      <c r="G200" s="244"/>
    </row>
    <row r="201" spans="1:7" x14ac:dyDescent="0.25">
      <c r="A201" s="189">
        <v>1</v>
      </c>
      <c r="B201" s="246"/>
      <c r="C201" s="247"/>
      <c r="D201" s="213"/>
      <c r="E201" s="213"/>
      <c r="F201" s="213"/>
      <c r="G201" s="213"/>
    </row>
    <row r="202" spans="1:7" x14ac:dyDescent="0.25">
      <c r="A202" s="189">
        <v>1</v>
      </c>
      <c r="B202" s="190" t="s">
        <v>127</v>
      </c>
      <c r="C202" s="191"/>
      <c r="D202" s="19"/>
      <c r="E202" s="19"/>
      <c r="F202" s="19"/>
      <c r="G202" s="19"/>
    </row>
    <row r="203" spans="1:7" x14ac:dyDescent="0.25">
      <c r="A203" s="189">
        <v>1</v>
      </c>
      <c r="B203" s="192" t="s">
        <v>5</v>
      </c>
      <c r="C203" s="191"/>
      <c r="D203" s="19"/>
      <c r="E203" s="19"/>
      <c r="F203" s="19"/>
      <c r="G203" s="19"/>
    </row>
    <row r="204" spans="1:7" x14ac:dyDescent="0.25">
      <c r="A204" s="189">
        <v>1</v>
      </c>
      <c r="B204" s="148" t="s">
        <v>31</v>
      </c>
      <c r="C204" s="191">
        <v>300</v>
      </c>
      <c r="D204" s="191">
        <f>1720-300</f>
        <v>1420</v>
      </c>
      <c r="E204" s="149">
        <v>5.8</v>
      </c>
      <c r="F204" s="19">
        <f>ROUND(G204/C204,0)</f>
        <v>27</v>
      </c>
      <c r="G204" s="19">
        <f>ROUND(D204*E204,0)</f>
        <v>8236</v>
      </c>
    </row>
    <row r="205" spans="1:7" x14ac:dyDescent="0.25">
      <c r="A205" s="189">
        <v>1</v>
      </c>
      <c r="B205" s="148" t="s">
        <v>27</v>
      </c>
      <c r="C205" s="191">
        <v>300</v>
      </c>
      <c r="D205" s="191">
        <f>190+100</f>
        <v>290</v>
      </c>
      <c r="E205" s="149">
        <v>7.2</v>
      </c>
      <c r="F205" s="19">
        <f>ROUND(G205/C205,0)</f>
        <v>7</v>
      </c>
      <c r="G205" s="19">
        <f>ROUND(D205*E205,0)</f>
        <v>2088</v>
      </c>
    </row>
    <row r="206" spans="1:7" x14ac:dyDescent="0.25">
      <c r="A206" s="189">
        <v>1</v>
      </c>
      <c r="B206" s="71" t="s">
        <v>6</v>
      </c>
      <c r="C206" s="137"/>
      <c r="D206" s="25">
        <f>D204+D205</f>
        <v>1710</v>
      </c>
      <c r="E206" s="24">
        <f>G206/D206</f>
        <v>6.0374269005847951</v>
      </c>
      <c r="F206" s="25">
        <f>F204+F205</f>
        <v>34</v>
      </c>
      <c r="G206" s="25">
        <f>G204+G205</f>
        <v>10324</v>
      </c>
    </row>
    <row r="207" spans="1:7" x14ac:dyDescent="0.25">
      <c r="A207" s="189">
        <v>1</v>
      </c>
      <c r="B207" s="27" t="s">
        <v>161</v>
      </c>
      <c r="C207" s="28"/>
      <c r="D207" s="19"/>
      <c r="E207" s="19"/>
      <c r="F207" s="19"/>
      <c r="G207" s="19"/>
    </row>
    <row r="208" spans="1:7" x14ac:dyDescent="0.25">
      <c r="A208" s="189">
        <v>1</v>
      </c>
      <c r="B208" s="29" t="s">
        <v>122</v>
      </c>
      <c r="C208" s="28"/>
      <c r="D208" s="19">
        <f>D209+D210+D217+D225+D226+D227+D228</f>
        <v>36000</v>
      </c>
      <c r="E208" s="19"/>
      <c r="F208" s="19"/>
      <c r="G208" s="19"/>
    </row>
    <row r="209" spans="1:7" x14ac:dyDescent="0.25">
      <c r="A209" s="189">
        <v>1</v>
      </c>
      <c r="B209" s="29" t="s">
        <v>155</v>
      </c>
      <c r="C209" s="28"/>
      <c r="D209" s="19"/>
      <c r="E209" s="19"/>
      <c r="F209" s="19"/>
      <c r="G209" s="19"/>
    </row>
    <row r="210" spans="1:7" ht="30" x14ac:dyDescent="0.25">
      <c r="A210" s="189">
        <v>1</v>
      </c>
      <c r="B210" s="29" t="s">
        <v>156</v>
      </c>
      <c r="C210" s="28"/>
      <c r="D210" s="19">
        <f>D211+D212+D215+D216</f>
        <v>0</v>
      </c>
      <c r="E210" s="19"/>
      <c r="F210" s="19"/>
      <c r="G210" s="19"/>
    </row>
    <row r="211" spans="1:7" ht="30" x14ac:dyDescent="0.25">
      <c r="A211" s="189">
        <v>1</v>
      </c>
      <c r="B211" s="29" t="s">
        <v>157</v>
      </c>
      <c r="C211" s="28"/>
      <c r="D211" s="19"/>
      <c r="E211" s="19"/>
      <c r="F211" s="19"/>
      <c r="G211" s="19"/>
    </row>
    <row r="212" spans="1:7" ht="30" x14ac:dyDescent="0.25">
      <c r="A212" s="189">
        <v>1</v>
      </c>
      <c r="B212" s="29" t="s">
        <v>158</v>
      </c>
      <c r="C212" s="28"/>
      <c r="D212" s="19"/>
      <c r="E212" s="19"/>
      <c r="F212" s="19"/>
      <c r="G212" s="19"/>
    </row>
    <row r="213" spans="1:7" ht="45" x14ac:dyDescent="0.25">
      <c r="A213" s="189">
        <v>1</v>
      </c>
      <c r="B213" s="29" t="s">
        <v>216</v>
      </c>
      <c r="C213" s="28"/>
      <c r="D213" s="19"/>
      <c r="E213" s="19"/>
      <c r="F213" s="19"/>
      <c r="G213" s="19"/>
    </row>
    <row r="214" spans="1:7" x14ac:dyDescent="0.25">
      <c r="A214" s="189">
        <v>1</v>
      </c>
      <c r="B214" s="32" t="s">
        <v>217</v>
      </c>
      <c r="C214" s="28"/>
      <c r="D214" s="19"/>
      <c r="E214" s="19"/>
      <c r="F214" s="19"/>
      <c r="G214" s="19"/>
    </row>
    <row r="215" spans="1:7" ht="30" x14ac:dyDescent="0.25">
      <c r="A215" s="189">
        <v>1</v>
      </c>
      <c r="B215" s="29" t="s">
        <v>218</v>
      </c>
      <c r="C215" s="28"/>
      <c r="D215" s="19"/>
      <c r="E215" s="19"/>
      <c r="F215" s="19"/>
      <c r="G215" s="19"/>
    </row>
    <row r="216" spans="1:7" x14ac:dyDescent="0.25">
      <c r="A216" s="189">
        <v>1</v>
      </c>
      <c r="B216" s="32" t="s">
        <v>217</v>
      </c>
      <c r="C216" s="28"/>
      <c r="D216" s="19"/>
      <c r="E216" s="19"/>
      <c r="F216" s="19"/>
      <c r="G216" s="19"/>
    </row>
    <row r="217" spans="1:7" ht="30" x14ac:dyDescent="0.25">
      <c r="A217" s="189">
        <v>1</v>
      </c>
      <c r="B217" s="29" t="s">
        <v>186</v>
      </c>
      <c r="C217" s="28"/>
      <c r="D217" s="19">
        <f>D218+D219+D221+D223+D224</f>
        <v>0</v>
      </c>
      <c r="E217" s="19"/>
      <c r="F217" s="19"/>
      <c r="G217" s="19"/>
    </row>
    <row r="218" spans="1:7" ht="30" x14ac:dyDescent="0.25">
      <c r="A218" s="189">
        <v>1</v>
      </c>
      <c r="B218" s="29" t="s">
        <v>187</v>
      </c>
      <c r="C218" s="28"/>
      <c r="D218" s="19"/>
      <c r="E218" s="19"/>
      <c r="F218" s="19"/>
      <c r="G218" s="19"/>
    </row>
    <row r="219" spans="1:7" ht="60" x14ac:dyDescent="0.25">
      <c r="A219" s="189">
        <v>1</v>
      </c>
      <c r="B219" s="29" t="s">
        <v>219</v>
      </c>
      <c r="C219" s="28"/>
      <c r="D219" s="19"/>
      <c r="E219" s="19"/>
      <c r="F219" s="19"/>
      <c r="G219" s="19"/>
    </row>
    <row r="220" spans="1:7" x14ac:dyDescent="0.25">
      <c r="A220" s="189">
        <v>1</v>
      </c>
      <c r="B220" s="32" t="s">
        <v>217</v>
      </c>
      <c r="C220" s="28"/>
      <c r="D220" s="19"/>
      <c r="E220" s="19"/>
      <c r="F220" s="19"/>
      <c r="G220" s="19"/>
    </row>
    <row r="221" spans="1:7" ht="45" x14ac:dyDescent="0.25">
      <c r="A221" s="189">
        <v>1</v>
      </c>
      <c r="B221" s="29" t="s">
        <v>220</v>
      </c>
      <c r="C221" s="28"/>
      <c r="D221" s="19"/>
      <c r="E221" s="19"/>
      <c r="F221" s="19"/>
      <c r="G221" s="19"/>
    </row>
    <row r="222" spans="1:7" x14ac:dyDescent="0.25">
      <c r="A222" s="189">
        <v>1</v>
      </c>
      <c r="B222" s="32" t="s">
        <v>217</v>
      </c>
      <c r="C222" s="28"/>
      <c r="D222" s="19"/>
      <c r="E222" s="19"/>
      <c r="F222" s="19"/>
      <c r="G222" s="19"/>
    </row>
    <row r="223" spans="1:7" ht="30" x14ac:dyDescent="0.25">
      <c r="A223" s="189">
        <v>1</v>
      </c>
      <c r="B223" s="29" t="s">
        <v>188</v>
      </c>
      <c r="C223" s="28"/>
      <c r="D223" s="19"/>
      <c r="E223" s="19"/>
      <c r="F223" s="19"/>
      <c r="G223" s="19"/>
    </row>
    <row r="224" spans="1:7" x14ac:dyDescent="0.25">
      <c r="A224" s="189">
        <v>1</v>
      </c>
      <c r="B224" s="32" t="s">
        <v>217</v>
      </c>
      <c r="C224" s="28"/>
      <c r="D224" s="19"/>
      <c r="E224" s="19"/>
      <c r="F224" s="19"/>
      <c r="G224" s="19"/>
    </row>
    <row r="225" spans="1:7" ht="45" x14ac:dyDescent="0.25">
      <c r="A225" s="189">
        <v>1</v>
      </c>
      <c r="B225" s="29" t="s">
        <v>189</v>
      </c>
      <c r="C225" s="28"/>
      <c r="D225" s="19"/>
      <c r="E225" s="19"/>
      <c r="F225" s="19"/>
      <c r="G225" s="19"/>
    </row>
    <row r="226" spans="1:7" ht="30" x14ac:dyDescent="0.25">
      <c r="A226" s="189">
        <v>1</v>
      </c>
      <c r="B226" s="29" t="s">
        <v>190</v>
      </c>
      <c r="C226" s="28"/>
      <c r="D226" s="19"/>
      <c r="E226" s="19"/>
      <c r="F226" s="19"/>
      <c r="G226" s="19"/>
    </row>
    <row r="227" spans="1:7" ht="30" x14ac:dyDescent="0.25">
      <c r="A227" s="189">
        <v>1</v>
      </c>
      <c r="B227" s="29" t="s">
        <v>191</v>
      </c>
      <c r="C227" s="28"/>
      <c r="D227" s="19"/>
      <c r="E227" s="19"/>
      <c r="F227" s="19"/>
      <c r="G227" s="19"/>
    </row>
    <row r="228" spans="1:7" x14ac:dyDescent="0.25">
      <c r="A228" s="189">
        <v>1</v>
      </c>
      <c r="B228" s="29" t="s">
        <v>192</v>
      </c>
      <c r="C228" s="28"/>
      <c r="D228" s="19">
        <v>36000</v>
      </c>
      <c r="E228" s="19"/>
      <c r="F228" s="19"/>
      <c r="G228" s="19"/>
    </row>
    <row r="229" spans="1:7" x14ac:dyDescent="0.25">
      <c r="A229" s="189">
        <v>1</v>
      </c>
      <c r="B229" s="29" t="s">
        <v>224</v>
      </c>
      <c r="C229" s="28"/>
      <c r="D229" s="19"/>
      <c r="E229" s="19"/>
      <c r="F229" s="19"/>
      <c r="G229" s="19"/>
    </row>
    <row r="230" spans="1:7" x14ac:dyDescent="0.25">
      <c r="A230" s="189">
        <v>1</v>
      </c>
      <c r="B230" s="33" t="s">
        <v>230</v>
      </c>
      <c r="C230" s="28"/>
      <c r="D230" s="19"/>
      <c r="E230" s="19"/>
      <c r="F230" s="19"/>
      <c r="G230" s="19"/>
    </row>
    <row r="231" spans="1:7" x14ac:dyDescent="0.25">
      <c r="A231" s="189">
        <v>1</v>
      </c>
      <c r="B231" s="34" t="s">
        <v>120</v>
      </c>
      <c r="C231" s="28"/>
      <c r="D231" s="19">
        <f>7900+3950</f>
        <v>11850</v>
      </c>
      <c r="E231" s="19"/>
      <c r="F231" s="19"/>
      <c r="G231" s="19"/>
    </row>
    <row r="232" spans="1:7" x14ac:dyDescent="0.25">
      <c r="A232" s="189">
        <v>1</v>
      </c>
      <c r="B232" s="33" t="s">
        <v>154</v>
      </c>
      <c r="C232" s="28"/>
      <c r="D232" s="19">
        <v>6656</v>
      </c>
      <c r="E232" s="19"/>
      <c r="F232" s="19"/>
      <c r="G232" s="19"/>
    </row>
    <row r="233" spans="1:7" ht="30" x14ac:dyDescent="0.25">
      <c r="A233" s="189">
        <v>1</v>
      </c>
      <c r="B233" s="34" t="s">
        <v>121</v>
      </c>
      <c r="C233" s="28"/>
      <c r="D233" s="19"/>
      <c r="E233" s="19"/>
      <c r="F233" s="19"/>
      <c r="G233" s="19"/>
    </row>
    <row r="234" spans="1:7" x14ac:dyDescent="0.25">
      <c r="A234" s="189">
        <v>1</v>
      </c>
      <c r="B234" s="35" t="s">
        <v>166</v>
      </c>
      <c r="C234" s="28"/>
      <c r="D234" s="19"/>
      <c r="E234" s="19"/>
      <c r="F234" s="19"/>
      <c r="G234" s="19"/>
    </row>
    <row r="235" spans="1:7" x14ac:dyDescent="0.25">
      <c r="A235" s="189">
        <v>1</v>
      </c>
      <c r="B235" s="36" t="s">
        <v>222</v>
      </c>
      <c r="C235" s="28"/>
      <c r="D235" s="19"/>
      <c r="E235" s="19"/>
      <c r="F235" s="19"/>
      <c r="G235" s="19"/>
    </row>
    <row r="236" spans="1:7" x14ac:dyDescent="0.25">
      <c r="A236" s="189">
        <v>1</v>
      </c>
      <c r="B236" s="37" t="s">
        <v>160</v>
      </c>
      <c r="C236" s="28"/>
      <c r="D236" s="25">
        <f>D208+ROUND(D231*3.2,0)+D233</f>
        <v>73920</v>
      </c>
      <c r="E236" s="19"/>
      <c r="F236" s="19"/>
      <c r="G236" s="19"/>
    </row>
    <row r="237" spans="1:7" x14ac:dyDescent="0.25">
      <c r="A237" s="189">
        <v>1</v>
      </c>
      <c r="B237" s="74" t="s">
        <v>8</v>
      </c>
      <c r="C237" s="137"/>
      <c r="D237" s="19"/>
      <c r="E237" s="19"/>
      <c r="F237" s="19"/>
      <c r="G237" s="19"/>
    </row>
    <row r="238" spans="1:7" x14ac:dyDescent="0.25">
      <c r="A238" s="189">
        <v>1</v>
      </c>
      <c r="B238" s="102" t="s">
        <v>23</v>
      </c>
      <c r="C238" s="137"/>
      <c r="D238" s="19"/>
      <c r="E238" s="19"/>
      <c r="F238" s="19"/>
      <c r="G238" s="19"/>
    </row>
    <row r="239" spans="1:7" x14ac:dyDescent="0.25">
      <c r="A239" s="189">
        <v>1</v>
      </c>
      <c r="B239" s="168" t="s">
        <v>140</v>
      </c>
      <c r="C239" s="191">
        <v>240</v>
      </c>
      <c r="D239" s="19">
        <v>480</v>
      </c>
      <c r="E239" s="149">
        <v>7</v>
      </c>
      <c r="F239" s="19">
        <f>ROUND(G239/C239,0)</f>
        <v>14</v>
      </c>
      <c r="G239" s="19">
        <f>ROUND(D239*E239,0)</f>
        <v>3360</v>
      </c>
    </row>
    <row r="240" spans="1:7" ht="14.25" customHeight="1" x14ac:dyDescent="0.25">
      <c r="A240" s="189">
        <v>1</v>
      </c>
      <c r="B240" s="235" t="s">
        <v>141</v>
      </c>
      <c r="C240" s="191"/>
      <c r="D240" s="76">
        <f>D237+D239</f>
        <v>480</v>
      </c>
      <c r="E240" s="55">
        <f>G240/D240</f>
        <v>7</v>
      </c>
      <c r="F240" s="76">
        <f>F237+F239</f>
        <v>14</v>
      </c>
      <c r="G240" s="76">
        <f>G237+G239</f>
        <v>3360</v>
      </c>
    </row>
    <row r="241" spans="1:8" ht="20.25" customHeight="1" x14ac:dyDescent="0.25">
      <c r="A241" s="189">
        <v>1</v>
      </c>
      <c r="B241" s="56" t="s">
        <v>117</v>
      </c>
      <c r="C241" s="223"/>
      <c r="D241" s="248">
        <f>D240</f>
        <v>480</v>
      </c>
      <c r="E241" s="24">
        <f>G241/D241</f>
        <v>7</v>
      </c>
      <c r="F241" s="248">
        <f>F240</f>
        <v>14</v>
      </c>
      <c r="G241" s="248">
        <f>G240</f>
        <v>3360</v>
      </c>
    </row>
    <row r="242" spans="1:8" ht="15.75" thickBot="1" x14ac:dyDescent="0.3">
      <c r="A242" s="189">
        <v>1</v>
      </c>
      <c r="B242" s="220" t="s">
        <v>11</v>
      </c>
      <c r="C242" s="221"/>
      <c r="D242" s="209"/>
      <c r="E242" s="209"/>
      <c r="F242" s="209"/>
      <c r="G242" s="209"/>
    </row>
    <row r="243" spans="1:8" x14ac:dyDescent="0.25">
      <c r="A243" s="189">
        <v>1</v>
      </c>
      <c r="B243" s="246"/>
      <c r="C243" s="247"/>
      <c r="D243" s="213"/>
      <c r="E243" s="213"/>
      <c r="F243" s="213"/>
      <c r="G243" s="213"/>
    </row>
    <row r="244" spans="1:8" x14ac:dyDescent="0.25">
      <c r="A244" s="189">
        <v>1</v>
      </c>
      <c r="B244" s="223"/>
      <c r="C244" s="250"/>
      <c r="D244" s="19"/>
      <c r="E244" s="19"/>
      <c r="F244" s="19"/>
      <c r="G244" s="19"/>
    </row>
    <row r="245" spans="1:8" ht="29.25" x14ac:dyDescent="0.25">
      <c r="A245" s="189">
        <v>1</v>
      </c>
      <c r="B245" s="251" t="s">
        <v>128</v>
      </c>
      <c r="C245" s="137"/>
      <c r="D245" s="19"/>
      <c r="E245" s="19"/>
      <c r="F245" s="19"/>
      <c r="G245" s="19"/>
    </row>
    <row r="246" spans="1:8" x14ac:dyDescent="0.25">
      <c r="A246" s="189">
        <v>1</v>
      </c>
      <c r="B246" s="27" t="s">
        <v>162</v>
      </c>
      <c r="C246" s="28"/>
      <c r="D246" s="19"/>
      <c r="E246" s="19"/>
      <c r="F246" s="19"/>
      <c r="G246" s="19"/>
    </row>
    <row r="247" spans="1:8" x14ac:dyDescent="0.25">
      <c r="A247" s="189">
        <v>1</v>
      </c>
      <c r="B247" s="29" t="s">
        <v>122</v>
      </c>
      <c r="C247" s="28"/>
      <c r="D247" s="19">
        <f>D248+D249+D250+D251</f>
        <v>23998</v>
      </c>
      <c r="E247" s="25"/>
      <c r="F247" s="19"/>
      <c r="G247" s="19"/>
    </row>
    <row r="248" spans="1:8" x14ac:dyDescent="0.25">
      <c r="A248" s="189">
        <v>1</v>
      </c>
      <c r="B248" s="29" t="s">
        <v>155</v>
      </c>
      <c r="C248" s="28"/>
      <c r="D248" s="19"/>
      <c r="E248" s="25"/>
      <c r="F248" s="19"/>
      <c r="G248" s="19"/>
    </row>
    <row r="249" spans="1:8" ht="30" x14ac:dyDescent="0.25">
      <c r="A249" s="189">
        <v>1</v>
      </c>
      <c r="B249" s="29" t="s">
        <v>183</v>
      </c>
      <c r="C249" s="28"/>
      <c r="D249" s="19">
        <v>9498</v>
      </c>
      <c r="E249" s="25"/>
      <c r="F249" s="19"/>
      <c r="G249" s="19"/>
    </row>
    <row r="250" spans="1:8" ht="30" x14ac:dyDescent="0.25">
      <c r="A250" s="189">
        <v>1</v>
      </c>
      <c r="B250" s="29" t="s">
        <v>184</v>
      </c>
      <c r="C250" s="28"/>
      <c r="D250" s="19"/>
      <c r="E250" s="25"/>
      <c r="F250" s="19"/>
      <c r="G250" s="19"/>
    </row>
    <row r="251" spans="1:8" x14ac:dyDescent="0.25">
      <c r="A251" s="189">
        <v>1</v>
      </c>
      <c r="B251" s="29" t="s">
        <v>185</v>
      </c>
      <c r="C251" s="28"/>
      <c r="D251" s="19">
        <v>14500</v>
      </c>
      <c r="E251" s="25"/>
      <c r="F251" s="19"/>
      <c r="G251" s="19"/>
      <c r="H251" s="215"/>
    </row>
    <row r="252" spans="1:8" x14ac:dyDescent="0.25">
      <c r="A252" s="189">
        <v>1</v>
      </c>
      <c r="B252" s="34" t="s">
        <v>120</v>
      </c>
      <c r="C252" s="28"/>
      <c r="D252" s="19">
        <v>68195</v>
      </c>
      <c r="E252" s="25"/>
      <c r="F252" s="19"/>
      <c r="G252" s="19"/>
    </row>
    <row r="253" spans="1:8" x14ac:dyDescent="0.25">
      <c r="A253" s="189">
        <v>1</v>
      </c>
      <c r="B253" s="33" t="s">
        <v>154</v>
      </c>
      <c r="C253" s="28"/>
      <c r="D253" s="19">
        <v>5276</v>
      </c>
      <c r="E253" s="25"/>
      <c r="F253" s="19"/>
      <c r="G253" s="19"/>
    </row>
    <row r="254" spans="1:8" x14ac:dyDescent="0.25">
      <c r="A254" s="189">
        <v>1</v>
      </c>
      <c r="B254" s="37" t="s">
        <v>132</v>
      </c>
      <c r="C254" s="28"/>
      <c r="D254" s="25">
        <f>D247+ROUND(D252*3.2,0)</f>
        <v>242222</v>
      </c>
      <c r="E254" s="25"/>
      <c r="F254" s="19"/>
      <c r="G254" s="19"/>
    </row>
    <row r="255" spans="1:8" x14ac:dyDescent="0.25">
      <c r="A255" s="189">
        <v>1</v>
      </c>
      <c r="B255" s="115" t="s">
        <v>161</v>
      </c>
      <c r="C255" s="116"/>
      <c r="D255" s="19"/>
      <c r="E255" s="25"/>
      <c r="F255" s="19"/>
      <c r="G255" s="19"/>
    </row>
    <row r="256" spans="1:8" x14ac:dyDescent="0.25">
      <c r="A256" s="189">
        <v>1</v>
      </c>
      <c r="B256" s="29" t="s">
        <v>122</v>
      </c>
      <c r="C256" s="28"/>
      <c r="D256" s="19">
        <f>D257+D258+D265+D273+D274+D275+D276+D277</f>
        <v>19770</v>
      </c>
      <c r="E256" s="25"/>
      <c r="F256" s="19"/>
      <c r="G256" s="19"/>
    </row>
    <row r="257" spans="1:7" x14ac:dyDescent="0.25">
      <c r="A257" s="189">
        <v>1</v>
      </c>
      <c r="B257" s="29" t="s">
        <v>155</v>
      </c>
      <c r="C257" s="28"/>
      <c r="D257" s="19"/>
      <c r="E257" s="25"/>
      <c r="F257" s="19"/>
      <c r="G257" s="19"/>
    </row>
    <row r="258" spans="1:7" ht="30" x14ac:dyDescent="0.25">
      <c r="A258" s="189">
        <v>1</v>
      </c>
      <c r="B258" s="29" t="s">
        <v>156</v>
      </c>
      <c r="C258" s="28"/>
      <c r="D258" s="31">
        <f>D259+D260+D261+D263</f>
        <v>19270</v>
      </c>
      <c r="E258" s="25"/>
      <c r="F258" s="19"/>
      <c r="G258" s="19"/>
    </row>
    <row r="259" spans="1:7" ht="30" x14ac:dyDescent="0.25">
      <c r="A259" s="189">
        <v>1</v>
      </c>
      <c r="B259" s="29" t="s">
        <v>157</v>
      </c>
      <c r="C259" s="28"/>
      <c r="D259" s="31">
        <v>14823</v>
      </c>
      <c r="E259" s="25"/>
      <c r="F259" s="19"/>
      <c r="G259" s="19"/>
    </row>
    <row r="260" spans="1:7" ht="30" x14ac:dyDescent="0.25">
      <c r="A260" s="189">
        <v>1</v>
      </c>
      <c r="B260" s="29" t="s">
        <v>158</v>
      </c>
      <c r="C260" s="28"/>
      <c r="D260" s="31">
        <v>4447</v>
      </c>
      <c r="E260" s="25"/>
      <c r="F260" s="19"/>
      <c r="G260" s="19"/>
    </row>
    <row r="261" spans="1:7" ht="45" x14ac:dyDescent="0.25">
      <c r="A261" s="189">
        <v>1</v>
      </c>
      <c r="B261" s="29" t="s">
        <v>216</v>
      </c>
      <c r="C261" s="28"/>
      <c r="D261" s="31"/>
      <c r="E261" s="25"/>
      <c r="F261" s="19"/>
      <c r="G261" s="19"/>
    </row>
    <row r="262" spans="1:7" x14ac:dyDescent="0.25">
      <c r="A262" s="189">
        <v>1</v>
      </c>
      <c r="B262" s="32" t="s">
        <v>217</v>
      </c>
      <c r="C262" s="28"/>
      <c r="D262" s="31"/>
      <c r="E262" s="25"/>
      <c r="F262" s="19"/>
      <c r="G262" s="19"/>
    </row>
    <row r="263" spans="1:7" ht="30" customHeight="1" x14ac:dyDescent="0.25">
      <c r="A263" s="189">
        <v>1</v>
      </c>
      <c r="B263" s="29" t="s">
        <v>218</v>
      </c>
      <c r="C263" s="28"/>
      <c r="D263" s="31"/>
      <c r="E263" s="25"/>
      <c r="F263" s="19"/>
      <c r="G263" s="19"/>
    </row>
    <row r="264" spans="1:7" x14ac:dyDescent="0.25">
      <c r="A264" s="189">
        <v>1</v>
      </c>
      <c r="B264" s="32" t="s">
        <v>217</v>
      </c>
      <c r="C264" s="28"/>
      <c r="D264" s="31"/>
      <c r="E264" s="25"/>
      <c r="F264" s="19"/>
      <c r="G264" s="19"/>
    </row>
    <row r="265" spans="1:7" ht="30" x14ac:dyDescent="0.25">
      <c r="A265" s="189">
        <v>1</v>
      </c>
      <c r="B265" s="29" t="s">
        <v>186</v>
      </c>
      <c r="C265" s="28"/>
      <c r="D265" s="31">
        <f>D266+D267+D269+D271</f>
        <v>500</v>
      </c>
      <c r="E265" s="25"/>
      <c r="F265" s="19"/>
      <c r="G265" s="19"/>
    </row>
    <row r="266" spans="1:7" ht="30" x14ac:dyDescent="0.25">
      <c r="A266" s="189">
        <v>1</v>
      </c>
      <c r="B266" s="29" t="s">
        <v>187</v>
      </c>
      <c r="C266" s="28"/>
      <c r="D266" s="31">
        <v>500</v>
      </c>
      <c r="E266" s="25"/>
      <c r="F266" s="19"/>
      <c r="G266" s="19"/>
    </row>
    <row r="267" spans="1:7" ht="60" x14ac:dyDescent="0.25">
      <c r="A267" s="189">
        <v>1</v>
      </c>
      <c r="B267" s="29" t="s">
        <v>219</v>
      </c>
      <c r="C267" s="28"/>
      <c r="D267" s="31"/>
      <c r="E267" s="25"/>
      <c r="F267" s="19"/>
      <c r="G267" s="19"/>
    </row>
    <row r="268" spans="1:7" x14ac:dyDescent="0.25">
      <c r="A268" s="189">
        <v>1</v>
      </c>
      <c r="B268" s="32" t="s">
        <v>217</v>
      </c>
      <c r="C268" s="28"/>
      <c r="D268" s="31"/>
      <c r="E268" s="25"/>
      <c r="F268" s="19"/>
      <c r="G268" s="19"/>
    </row>
    <row r="269" spans="1:7" ht="45" x14ac:dyDescent="0.25">
      <c r="A269" s="189">
        <v>1</v>
      </c>
      <c r="B269" s="29" t="s">
        <v>220</v>
      </c>
      <c r="C269" s="28"/>
      <c r="D269" s="31"/>
      <c r="E269" s="25"/>
      <c r="F269" s="19"/>
      <c r="G269" s="19"/>
    </row>
    <row r="270" spans="1:7" x14ac:dyDescent="0.25">
      <c r="A270" s="189">
        <v>1</v>
      </c>
      <c r="B270" s="32" t="s">
        <v>217</v>
      </c>
      <c r="C270" s="28"/>
      <c r="D270" s="31"/>
      <c r="E270" s="25"/>
      <c r="F270" s="19"/>
      <c r="G270" s="19"/>
    </row>
    <row r="271" spans="1:7" ht="30" x14ac:dyDescent="0.25">
      <c r="A271" s="189">
        <v>1</v>
      </c>
      <c r="B271" s="29" t="s">
        <v>188</v>
      </c>
      <c r="C271" s="28"/>
      <c r="D271" s="31"/>
      <c r="E271" s="25"/>
      <c r="F271" s="19"/>
      <c r="G271" s="19"/>
    </row>
    <row r="272" spans="1:7" x14ac:dyDescent="0.25">
      <c r="A272" s="189">
        <v>1</v>
      </c>
      <c r="B272" s="32" t="s">
        <v>217</v>
      </c>
      <c r="C272" s="28"/>
      <c r="D272" s="31"/>
      <c r="E272" s="25"/>
      <c r="F272" s="19"/>
      <c r="G272" s="19"/>
    </row>
    <row r="273" spans="1:7" ht="45" x14ac:dyDescent="0.25">
      <c r="A273" s="189">
        <v>1</v>
      </c>
      <c r="B273" s="29" t="s">
        <v>189</v>
      </c>
      <c r="C273" s="28"/>
      <c r="D273" s="31"/>
      <c r="E273" s="25"/>
      <c r="F273" s="19"/>
      <c r="G273" s="19"/>
    </row>
    <row r="274" spans="1:7" ht="30" x14ac:dyDescent="0.25">
      <c r="A274" s="189">
        <v>1</v>
      </c>
      <c r="B274" s="29" t="s">
        <v>190</v>
      </c>
      <c r="C274" s="28"/>
      <c r="D274" s="31"/>
      <c r="E274" s="25"/>
      <c r="F274" s="19"/>
      <c r="G274" s="19"/>
    </row>
    <row r="275" spans="1:7" ht="30" x14ac:dyDescent="0.25">
      <c r="A275" s="189">
        <v>1</v>
      </c>
      <c r="B275" s="29" t="s">
        <v>191</v>
      </c>
      <c r="C275" s="28"/>
      <c r="D275" s="31"/>
      <c r="E275" s="25"/>
      <c r="F275" s="19"/>
      <c r="G275" s="19"/>
    </row>
    <row r="276" spans="1:7" x14ac:dyDescent="0.25">
      <c r="A276" s="189">
        <v>1</v>
      </c>
      <c r="B276" s="29" t="s">
        <v>192</v>
      </c>
      <c r="C276" s="28"/>
      <c r="D276" s="19"/>
      <c r="E276" s="25"/>
      <c r="F276" s="19"/>
      <c r="G276" s="19"/>
    </row>
    <row r="277" spans="1:7" x14ac:dyDescent="0.25">
      <c r="A277" s="189">
        <v>1</v>
      </c>
      <c r="B277" s="29" t="s">
        <v>224</v>
      </c>
      <c r="C277" s="28"/>
      <c r="D277" s="19"/>
      <c r="E277" s="25"/>
      <c r="F277" s="19"/>
      <c r="G277" s="19"/>
    </row>
    <row r="278" spans="1:7" x14ac:dyDescent="0.25">
      <c r="A278" s="189">
        <v>1</v>
      </c>
      <c r="B278" s="33" t="s">
        <v>230</v>
      </c>
      <c r="C278" s="28"/>
      <c r="D278" s="19"/>
      <c r="E278" s="25"/>
      <c r="F278" s="19"/>
      <c r="G278" s="19"/>
    </row>
    <row r="279" spans="1:7" x14ac:dyDescent="0.25">
      <c r="A279" s="189">
        <v>1</v>
      </c>
      <c r="B279" s="34" t="s">
        <v>120</v>
      </c>
      <c r="C279" s="28"/>
      <c r="D279" s="19"/>
      <c r="E279" s="25"/>
      <c r="F279" s="19"/>
      <c r="G279" s="19"/>
    </row>
    <row r="280" spans="1:7" x14ac:dyDescent="0.25">
      <c r="A280" s="189">
        <v>1</v>
      </c>
      <c r="B280" s="33" t="s">
        <v>154</v>
      </c>
      <c r="C280" s="28"/>
      <c r="D280" s="19"/>
      <c r="E280" s="25"/>
      <c r="F280" s="19"/>
      <c r="G280" s="19"/>
    </row>
    <row r="281" spans="1:7" ht="30" x14ac:dyDescent="0.25">
      <c r="A281" s="189">
        <v>1</v>
      </c>
      <c r="B281" s="34" t="s">
        <v>121</v>
      </c>
      <c r="C281" s="28"/>
      <c r="D281" s="19">
        <v>18000</v>
      </c>
      <c r="E281" s="25"/>
      <c r="F281" s="19"/>
      <c r="G281" s="19"/>
    </row>
    <row r="282" spans="1:7" x14ac:dyDescent="0.25">
      <c r="A282" s="189">
        <v>1</v>
      </c>
      <c r="B282" s="35" t="s">
        <v>166</v>
      </c>
      <c r="C282" s="28"/>
      <c r="D282" s="19"/>
      <c r="E282" s="25"/>
      <c r="F282" s="19"/>
      <c r="G282" s="19"/>
    </row>
    <row r="283" spans="1:7" x14ac:dyDescent="0.25">
      <c r="A283" s="189">
        <v>1</v>
      </c>
      <c r="B283" s="36" t="s">
        <v>222</v>
      </c>
      <c r="C283" s="28"/>
      <c r="D283" s="19"/>
      <c r="E283" s="25"/>
      <c r="F283" s="19"/>
      <c r="G283" s="19"/>
    </row>
    <row r="284" spans="1:7" x14ac:dyDescent="0.25">
      <c r="A284" s="189">
        <v>1</v>
      </c>
      <c r="B284" s="71" t="s">
        <v>160</v>
      </c>
      <c r="C284" s="28"/>
      <c r="D284" s="25">
        <f>D256+D279*3.2+D281</f>
        <v>37770</v>
      </c>
      <c r="E284" s="25"/>
      <c r="F284" s="19"/>
      <c r="G284" s="19"/>
    </row>
    <row r="285" spans="1:7" ht="15.75" customHeight="1" x14ac:dyDescent="0.25">
      <c r="A285" s="189">
        <v>1</v>
      </c>
      <c r="B285" s="130" t="s">
        <v>159</v>
      </c>
      <c r="C285" s="28"/>
      <c r="D285" s="25">
        <f>D254+D284</f>
        <v>279992</v>
      </c>
      <c r="E285" s="25"/>
      <c r="F285" s="19"/>
      <c r="G285" s="19"/>
    </row>
    <row r="286" spans="1:7" x14ac:dyDescent="0.25">
      <c r="A286" s="189">
        <v>1</v>
      </c>
      <c r="B286" s="74" t="s">
        <v>8</v>
      </c>
      <c r="C286" s="28"/>
      <c r="D286" s="19"/>
      <c r="E286" s="19"/>
      <c r="F286" s="19"/>
      <c r="G286" s="19"/>
    </row>
    <row r="287" spans="1:7" x14ac:dyDescent="0.25">
      <c r="A287" s="189">
        <v>1</v>
      </c>
      <c r="B287" s="102" t="s">
        <v>89</v>
      </c>
      <c r="C287" s="28"/>
      <c r="D287" s="19"/>
      <c r="E287" s="19"/>
      <c r="F287" s="19"/>
      <c r="G287" s="19"/>
    </row>
    <row r="288" spans="1:7" x14ac:dyDescent="0.25">
      <c r="A288" s="189">
        <v>1</v>
      </c>
      <c r="B288" s="51" t="s">
        <v>140</v>
      </c>
      <c r="C288" s="191">
        <v>240</v>
      </c>
      <c r="D288" s="19">
        <v>3089</v>
      </c>
      <c r="E288" s="149">
        <v>8</v>
      </c>
      <c r="F288" s="19">
        <f>ROUND(G288/C288,0)</f>
        <v>103</v>
      </c>
      <c r="G288" s="19">
        <f>ROUND(D288*E288,0)</f>
        <v>24712</v>
      </c>
    </row>
    <row r="289" spans="1:7" x14ac:dyDescent="0.25">
      <c r="A289" s="189">
        <v>1</v>
      </c>
      <c r="B289" s="51" t="s">
        <v>13</v>
      </c>
      <c r="C289" s="191">
        <v>240</v>
      </c>
      <c r="D289" s="19">
        <v>995</v>
      </c>
      <c r="E289" s="149">
        <v>3</v>
      </c>
      <c r="F289" s="19">
        <f>ROUND(G289/C289,0)</f>
        <v>12</v>
      </c>
      <c r="G289" s="19">
        <f>ROUND(D289*E289,0)</f>
        <v>2985</v>
      </c>
    </row>
    <row r="290" spans="1:7" x14ac:dyDescent="0.25">
      <c r="A290" s="189">
        <v>1</v>
      </c>
      <c r="B290" s="52" t="s">
        <v>141</v>
      </c>
      <c r="C290" s="241"/>
      <c r="D290" s="76">
        <f>D288+D289</f>
        <v>4084</v>
      </c>
      <c r="E290" s="55">
        <f>G290/D290</f>
        <v>6.7818315377081291</v>
      </c>
      <c r="F290" s="76">
        <f>F288+F289</f>
        <v>115</v>
      </c>
      <c r="G290" s="76">
        <f>G288+G289</f>
        <v>27697</v>
      </c>
    </row>
    <row r="291" spans="1:7" ht="21" customHeight="1" x14ac:dyDescent="0.25">
      <c r="A291" s="189">
        <v>1</v>
      </c>
      <c r="B291" s="56" t="s">
        <v>117</v>
      </c>
      <c r="C291" s="242"/>
      <c r="D291" s="248">
        <f>D290</f>
        <v>4084</v>
      </c>
      <c r="E291" s="24">
        <f>E290</f>
        <v>6.7818315377081291</v>
      </c>
      <c r="F291" s="248">
        <f>F290</f>
        <v>115</v>
      </c>
      <c r="G291" s="248">
        <f>G290</f>
        <v>27697</v>
      </c>
    </row>
    <row r="292" spans="1:7" s="189" customFormat="1" thickBot="1" x14ac:dyDescent="0.25">
      <c r="A292" s="189">
        <v>1</v>
      </c>
      <c r="B292" s="243" t="s">
        <v>11</v>
      </c>
      <c r="C292" s="229"/>
      <c r="D292" s="229"/>
      <c r="E292" s="229"/>
      <c r="F292" s="229"/>
      <c r="G292" s="229"/>
    </row>
    <row r="293" spans="1:7" x14ac:dyDescent="0.25">
      <c r="A293" s="189">
        <v>1</v>
      </c>
      <c r="B293" s="246"/>
      <c r="C293" s="212"/>
      <c r="D293" s="213"/>
      <c r="E293" s="213"/>
      <c r="F293" s="213"/>
      <c r="G293" s="213"/>
    </row>
    <row r="294" spans="1:7" x14ac:dyDescent="0.25">
      <c r="A294" s="189">
        <v>1</v>
      </c>
      <c r="B294" s="223"/>
      <c r="C294" s="250"/>
      <c r="D294" s="19"/>
      <c r="E294" s="19"/>
      <c r="F294" s="19"/>
      <c r="G294" s="19"/>
    </row>
    <row r="295" spans="1:7" ht="18" customHeight="1" x14ac:dyDescent="0.25">
      <c r="A295" s="189">
        <v>1</v>
      </c>
      <c r="B295" s="190" t="s">
        <v>129</v>
      </c>
      <c r="C295" s="137"/>
      <c r="D295" s="19"/>
      <c r="E295" s="19"/>
      <c r="F295" s="19"/>
      <c r="G295" s="19"/>
    </row>
    <row r="296" spans="1:7" x14ac:dyDescent="0.25">
      <c r="A296" s="189">
        <v>1</v>
      </c>
      <c r="B296" s="192" t="s">
        <v>5</v>
      </c>
      <c r="C296" s="137"/>
      <c r="D296" s="19"/>
      <c r="E296" s="19"/>
      <c r="F296" s="19"/>
      <c r="G296" s="19"/>
    </row>
    <row r="297" spans="1:7" x14ac:dyDescent="0.25">
      <c r="A297" s="189">
        <v>1</v>
      </c>
      <c r="B297" s="148" t="s">
        <v>13</v>
      </c>
      <c r="C297" s="191">
        <v>340</v>
      </c>
      <c r="D297" s="19">
        <v>153</v>
      </c>
      <c r="E297" s="149">
        <v>3</v>
      </c>
      <c r="F297" s="19">
        <f>ROUND(G297/C297,0)</f>
        <v>1</v>
      </c>
      <c r="G297" s="19">
        <f>ROUND(D297*E297,0)</f>
        <v>459</v>
      </c>
    </row>
    <row r="298" spans="1:7" x14ac:dyDescent="0.25">
      <c r="A298" s="189">
        <v>1</v>
      </c>
      <c r="B298" s="148" t="s">
        <v>26</v>
      </c>
      <c r="C298" s="191">
        <v>340</v>
      </c>
      <c r="D298" s="19">
        <v>282</v>
      </c>
      <c r="E298" s="149">
        <v>3</v>
      </c>
      <c r="F298" s="19">
        <f>ROUND(G298/C298,0)</f>
        <v>2</v>
      </c>
      <c r="G298" s="19">
        <f>ROUND(D298*E298,0)</f>
        <v>846</v>
      </c>
    </row>
    <row r="299" spans="1:7" x14ac:dyDescent="0.25">
      <c r="A299" s="189">
        <v>1</v>
      </c>
      <c r="B299" s="71" t="s">
        <v>6</v>
      </c>
      <c r="C299" s="137">
        <v>340</v>
      </c>
      <c r="D299" s="25">
        <f>D297+D298</f>
        <v>435</v>
      </c>
      <c r="E299" s="24">
        <f>G299/D299</f>
        <v>3</v>
      </c>
      <c r="F299" s="25">
        <f>F297+F298</f>
        <v>3</v>
      </c>
      <c r="G299" s="25">
        <f>G297+G298</f>
        <v>1305</v>
      </c>
    </row>
    <row r="300" spans="1:7" x14ac:dyDescent="0.25">
      <c r="A300" s="189">
        <v>1</v>
      </c>
      <c r="B300" s="27" t="s">
        <v>162</v>
      </c>
      <c r="C300" s="28"/>
      <c r="D300" s="19"/>
      <c r="E300" s="19"/>
      <c r="F300" s="253"/>
      <c r="G300" s="19"/>
    </row>
    <row r="301" spans="1:7" x14ac:dyDescent="0.25">
      <c r="A301" s="189">
        <v>1</v>
      </c>
      <c r="B301" s="29" t="s">
        <v>122</v>
      </c>
      <c r="C301" s="28"/>
      <c r="D301" s="19">
        <f>D302+D303+D304+D305</f>
        <v>44950</v>
      </c>
      <c r="E301" s="214"/>
      <c r="F301" s="214"/>
      <c r="G301" s="19"/>
    </row>
    <row r="302" spans="1:7" x14ac:dyDescent="0.25">
      <c r="A302" s="189">
        <v>1</v>
      </c>
      <c r="B302" s="29" t="s">
        <v>155</v>
      </c>
      <c r="C302" s="28"/>
      <c r="D302" s="19">
        <v>13000</v>
      </c>
      <c r="E302" s="214"/>
      <c r="F302" s="214"/>
      <c r="G302" s="19"/>
    </row>
    <row r="303" spans="1:7" ht="30" x14ac:dyDescent="0.25">
      <c r="A303" s="189">
        <v>1</v>
      </c>
      <c r="B303" s="29" t="s">
        <v>183</v>
      </c>
      <c r="C303" s="28"/>
      <c r="D303" s="19">
        <v>23450</v>
      </c>
      <c r="E303" s="214"/>
      <c r="F303" s="214"/>
      <c r="G303" s="19"/>
    </row>
    <row r="304" spans="1:7" ht="30" x14ac:dyDescent="0.25">
      <c r="A304" s="189">
        <v>1</v>
      </c>
      <c r="B304" s="29" t="s">
        <v>184</v>
      </c>
      <c r="C304" s="28"/>
      <c r="D304" s="19"/>
      <c r="E304" s="214"/>
      <c r="F304" s="214"/>
      <c r="G304" s="19"/>
    </row>
    <row r="305" spans="1:7" x14ac:dyDescent="0.25">
      <c r="A305" s="189">
        <v>1</v>
      </c>
      <c r="B305" s="29" t="s">
        <v>185</v>
      </c>
      <c r="C305" s="28"/>
      <c r="D305" s="19">
        <v>8500</v>
      </c>
      <c r="E305" s="214"/>
      <c r="F305" s="214"/>
      <c r="G305" s="19"/>
    </row>
    <row r="306" spans="1:7" x14ac:dyDescent="0.25">
      <c r="A306" s="189">
        <v>1</v>
      </c>
      <c r="B306" s="34" t="s">
        <v>120</v>
      </c>
      <c r="C306" s="28"/>
      <c r="D306" s="19">
        <v>68961</v>
      </c>
      <c r="E306" s="214"/>
      <c r="F306" s="214"/>
      <c r="G306" s="19"/>
    </row>
    <row r="307" spans="1:7" x14ac:dyDescent="0.25">
      <c r="A307" s="189">
        <v>1</v>
      </c>
      <c r="B307" s="33" t="s">
        <v>154</v>
      </c>
      <c r="C307" s="28"/>
      <c r="D307" s="19"/>
      <c r="E307" s="214"/>
      <c r="F307" s="214"/>
      <c r="G307" s="19"/>
    </row>
    <row r="308" spans="1:7" x14ac:dyDescent="0.25">
      <c r="A308" s="189">
        <v>1</v>
      </c>
      <c r="B308" s="37" t="s">
        <v>132</v>
      </c>
      <c r="C308" s="28"/>
      <c r="D308" s="25">
        <f>D301+ROUND(D306*3.2,0)</f>
        <v>265625</v>
      </c>
      <c r="E308" s="214"/>
      <c r="F308" s="214"/>
      <c r="G308" s="19"/>
    </row>
    <row r="309" spans="1:7" x14ac:dyDescent="0.25">
      <c r="A309" s="189">
        <v>1</v>
      </c>
      <c r="B309" s="115" t="s">
        <v>161</v>
      </c>
      <c r="C309" s="116"/>
      <c r="D309" s="19"/>
      <c r="E309" s="214"/>
      <c r="F309" s="214"/>
      <c r="G309" s="19"/>
    </row>
    <row r="310" spans="1:7" x14ac:dyDescent="0.25">
      <c r="A310" s="189">
        <v>1</v>
      </c>
      <c r="B310" s="29" t="s">
        <v>122</v>
      </c>
      <c r="C310" s="28"/>
      <c r="D310" s="19">
        <f>D311+D312+D319+D327+D328+D329+D330+D331</f>
        <v>19313</v>
      </c>
      <c r="E310" s="214"/>
      <c r="F310" s="214"/>
      <c r="G310" s="19"/>
    </row>
    <row r="311" spans="1:7" x14ac:dyDescent="0.25">
      <c r="A311" s="189">
        <v>1</v>
      </c>
      <c r="B311" s="29" t="s">
        <v>155</v>
      </c>
      <c r="C311" s="28"/>
      <c r="D311" s="19">
        <v>1000</v>
      </c>
      <c r="E311" s="214"/>
      <c r="F311" s="214"/>
      <c r="G311" s="19"/>
    </row>
    <row r="312" spans="1:7" ht="30" x14ac:dyDescent="0.25">
      <c r="A312" s="189">
        <v>1</v>
      </c>
      <c r="B312" s="29" t="s">
        <v>156</v>
      </c>
      <c r="C312" s="28"/>
      <c r="D312" s="31">
        <f>D313+D314+D315+D317</f>
        <v>15513</v>
      </c>
      <c r="E312" s="214"/>
      <c r="F312" s="214"/>
      <c r="G312" s="19"/>
    </row>
    <row r="313" spans="1:7" ht="30" x14ac:dyDescent="0.25">
      <c r="A313" s="189">
        <v>1</v>
      </c>
      <c r="B313" s="29" t="s">
        <v>157</v>
      </c>
      <c r="C313" s="28"/>
      <c r="D313" s="31">
        <v>11933</v>
      </c>
      <c r="E313" s="214"/>
      <c r="F313" s="214"/>
      <c r="G313" s="19"/>
    </row>
    <row r="314" spans="1:7" ht="30" x14ac:dyDescent="0.25">
      <c r="A314" s="189">
        <v>1</v>
      </c>
      <c r="B314" s="29" t="s">
        <v>158</v>
      </c>
      <c r="C314" s="28"/>
      <c r="D314" s="31">
        <v>3580</v>
      </c>
      <c r="E314" s="214"/>
      <c r="F314" s="214"/>
      <c r="G314" s="19"/>
    </row>
    <row r="315" spans="1:7" ht="45" x14ac:dyDescent="0.25">
      <c r="A315" s="189">
        <v>1</v>
      </c>
      <c r="B315" s="29" t="s">
        <v>216</v>
      </c>
      <c r="C315" s="28"/>
      <c r="D315" s="31"/>
      <c r="E315" s="214"/>
      <c r="F315" s="214"/>
      <c r="G315" s="19"/>
    </row>
    <row r="316" spans="1:7" x14ac:dyDescent="0.25">
      <c r="A316" s="189">
        <v>1</v>
      </c>
      <c r="B316" s="32" t="s">
        <v>217</v>
      </c>
      <c r="C316" s="28"/>
      <c r="D316" s="31"/>
      <c r="E316" s="214"/>
      <c r="F316" s="214"/>
      <c r="G316" s="19"/>
    </row>
    <row r="317" spans="1:7" ht="30" x14ac:dyDescent="0.25">
      <c r="A317" s="189">
        <v>1</v>
      </c>
      <c r="B317" s="29" t="s">
        <v>218</v>
      </c>
      <c r="C317" s="28"/>
      <c r="D317" s="31"/>
      <c r="E317" s="214"/>
      <c r="F317" s="214"/>
      <c r="G317" s="19"/>
    </row>
    <row r="318" spans="1:7" x14ac:dyDescent="0.25">
      <c r="A318" s="189">
        <v>1</v>
      </c>
      <c r="B318" s="32" t="s">
        <v>217</v>
      </c>
      <c r="C318" s="28"/>
      <c r="D318" s="31"/>
      <c r="E318" s="214"/>
      <c r="F318" s="214"/>
      <c r="G318" s="19"/>
    </row>
    <row r="319" spans="1:7" ht="30" x14ac:dyDescent="0.25">
      <c r="A319" s="189">
        <v>1</v>
      </c>
      <c r="B319" s="29" t="s">
        <v>186</v>
      </c>
      <c r="C319" s="28"/>
      <c r="D319" s="31">
        <f>D320+D321+D323+D325</f>
        <v>1800</v>
      </c>
      <c r="E319" s="214"/>
      <c r="F319" s="214"/>
      <c r="G319" s="19"/>
    </row>
    <row r="320" spans="1:7" ht="30" x14ac:dyDescent="0.25">
      <c r="A320" s="189">
        <v>1</v>
      </c>
      <c r="B320" s="29" t="s">
        <v>187</v>
      </c>
      <c r="C320" s="28"/>
      <c r="D320" s="31">
        <v>1800</v>
      </c>
      <c r="E320" s="214"/>
      <c r="F320" s="214"/>
      <c r="G320" s="19"/>
    </row>
    <row r="321" spans="1:7" ht="60" x14ac:dyDescent="0.25">
      <c r="A321" s="189">
        <v>1</v>
      </c>
      <c r="B321" s="29" t="s">
        <v>219</v>
      </c>
      <c r="C321" s="28"/>
      <c r="D321" s="31"/>
      <c r="E321" s="214"/>
      <c r="F321" s="214"/>
      <c r="G321" s="19"/>
    </row>
    <row r="322" spans="1:7" x14ac:dyDescent="0.25">
      <c r="A322" s="189">
        <v>1</v>
      </c>
      <c r="B322" s="32" t="s">
        <v>217</v>
      </c>
      <c r="C322" s="28"/>
      <c r="D322" s="31"/>
      <c r="E322" s="214"/>
      <c r="F322" s="214"/>
      <c r="G322" s="19"/>
    </row>
    <row r="323" spans="1:7" ht="45" x14ac:dyDescent="0.25">
      <c r="A323" s="189">
        <v>1</v>
      </c>
      <c r="B323" s="29" t="s">
        <v>220</v>
      </c>
      <c r="C323" s="28"/>
      <c r="D323" s="31"/>
      <c r="E323" s="214"/>
      <c r="F323" s="214"/>
      <c r="G323" s="19"/>
    </row>
    <row r="324" spans="1:7" x14ac:dyDescent="0.25">
      <c r="A324" s="189">
        <v>1</v>
      </c>
      <c r="B324" s="32" t="s">
        <v>217</v>
      </c>
      <c r="C324" s="28"/>
      <c r="D324" s="31"/>
      <c r="E324" s="214"/>
      <c r="F324" s="214"/>
      <c r="G324" s="19"/>
    </row>
    <row r="325" spans="1:7" ht="30" x14ac:dyDescent="0.25">
      <c r="A325" s="189">
        <v>1</v>
      </c>
      <c r="B325" s="29" t="s">
        <v>188</v>
      </c>
      <c r="C325" s="28"/>
      <c r="D325" s="31"/>
      <c r="E325" s="214"/>
      <c r="F325" s="214"/>
      <c r="G325" s="19"/>
    </row>
    <row r="326" spans="1:7" x14ac:dyDescent="0.25">
      <c r="A326" s="189">
        <v>1</v>
      </c>
      <c r="B326" s="32" t="s">
        <v>217</v>
      </c>
      <c r="C326" s="28"/>
      <c r="D326" s="31"/>
      <c r="E326" s="214"/>
      <c r="F326" s="214"/>
      <c r="G326" s="19"/>
    </row>
    <row r="327" spans="1:7" ht="45" x14ac:dyDescent="0.25">
      <c r="A327" s="189">
        <v>1</v>
      </c>
      <c r="B327" s="29" t="s">
        <v>189</v>
      </c>
      <c r="C327" s="28"/>
      <c r="D327" s="31">
        <v>500</v>
      </c>
      <c r="E327" s="214"/>
      <c r="F327" s="214"/>
      <c r="G327" s="19"/>
    </row>
    <row r="328" spans="1:7" ht="30" x14ac:dyDescent="0.25">
      <c r="A328" s="189">
        <v>1</v>
      </c>
      <c r="B328" s="29" t="s">
        <v>190</v>
      </c>
      <c r="C328" s="28"/>
      <c r="D328" s="31"/>
      <c r="E328" s="214"/>
      <c r="F328" s="214"/>
      <c r="G328" s="19"/>
    </row>
    <row r="329" spans="1:7" ht="30" x14ac:dyDescent="0.25">
      <c r="A329" s="189">
        <v>1</v>
      </c>
      <c r="B329" s="29" t="s">
        <v>191</v>
      </c>
      <c r="C329" s="28"/>
      <c r="D329" s="31"/>
      <c r="E329" s="214"/>
      <c r="F329" s="214"/>
      <c r="G329" s="19"/>
    </row>
    <row r="330" spans="1:7" x14ac:dyDescent="0.25">
      <c r="A330" s="189">
        <v>1</v>
      </c>
      <c r="B330" s="29" t="s">
        <v>192</v>
      </c>
      <c r="C330" s="28"/>
      <c r="D330" s="19">
        <v>500</v>
      </c>
      <c r="E330" s="214"/>
      <c r="F330" s="214"/>
      <c r="G330" s="19"/>
    </row>
    <row r="331" spans="1:7" x14ac:dyDescent="0.25">
      <c r="A331" s="189">
        <v>1</v>
      </c>
      <c r="B331" s="29" t="s">
        <v>224</v>
      </c>
      <c r="C331" s="28"/>
      <c r="D331" s="19"/>
      <c r="E331" s="214"/>
      <c r="F331" s="214"/>
      <c r="G331" s="19"/>
    </row>
    <row r="332" spans="1:7" x14ac:dyDescent="0.25">
      <c r="A332" s="189">
        <v>1</v>
      </c>
      <c r="B332" s="33" t="s">
        <v>230</v>
      </c>
      <c r="C332" s="28"/>
      <c r="D332" s="19"/>
      <c r="E332" s="214"/>
      <c r="F332" s="214"/>
      <c r="G332" s="19"/>
    </row>
    <row r="333" spans="1:7" x14ac:dyDescent="0.25">
      <c r="A333" s="189">
        <v>1</v>
      </c>
      <c r="B333" s="34" t="s">
        <v>120</v>
      </c>
      <c r="C333" s="28"/>
      <c r="D333" s="19"/>
      <c r="E333" s="214"/>
      <c r="F333" s="214"/>
      <c r="G333" s="19"/>
    </row>
    <row r="334" spans="1:7" x14ac:dyDescent="0.25">
      <c r="A334" s="189">
        <v>1</v>
      </c>
      <c r="B334" s="33" t="s">
        <v>154</v>
      </c>
      <c r="C334" s="28"/>
      <c r="D334" s="19"/>
      <c r="E334" s="214"/>
      <c r="F334" s="214"/>
      <c r="G334" s="19"/>
    </row>
    <row r="335" spans="1:7" ht="30" x14ac:dyDescent="0.25">
      <c r="A335" s="189">
        <v>1</v>
      </c>
      <c r="B335" s="34" t="s">
        <v>121</v>
      </c>
      <c r="C335" s="28"/>
      <c r="D335" s="19">
        <v>19927</v>
      </c>
      <c r="E335" s="214"/>
      <c r="F335" s="214"/>
      <c r="G335" s="19"/>
    </row>
    <row r="336" spans="1:7" x14ac:dyDescent="0.25">
      <c r="A336" s="189">
        <v>1</v>
      </c>
      <c r="B336" s="35" t="s">
        <v>166</v>
      </c>
      <c r="C336" s="28"/>
      <c r="D336" s="19"/>
      <c r="E336" s="214"/>
      <c r="F336" s="214"/>
      <c r="G336" s="19"/>
    </row>
    <row r="337" spans="1:7" x14ac:dyDescent="0.25">
      <c r="A337" s="189">
        <v>1</v>
      </c>
      <c r="B337" s="36" t="s">
        <v>222</v>
      </c>
      <c r="C337" s="28"/>
      <c r="D337" s="19"/>
      <c r="E337" s="214"/>
      <c r="F337" s="214"/>
      <c r="G337" s="19"/>
    </row>
    <row r="338" spans="1:7" x14ac:dyDescent="0.25">
      <c r="A338" s="189">
        <v>1</v>
      </c>
      <c r="B338" s="37" t="s">
        <v>160</v>
      </c>
      <c r="C338" s="28"/>
      <c r="D338" s="25">
        <f>D310+ROUND(D333*3.2,0)+D335</f>
        <v>39240</v>
      </c>
      <c r="E338" s="214"/>
      <c r="F338" s="214"/>
      <c r="G338" s="19"/>
    </row>
    <row r="339" spans="1:7" ht="16.5" customHeight="1" x14ac:dyDescent="0.25">
      <c r="A339" s="189">
        <v>1</v>
      </c>
      <c r="B339" s="130" t="s">
        <v>159</v>
      </c>
      <c r="C339" s="28"/>
      <c r="D339" s="25">
        <f>D308+D338</f>
        <v>304865</v>
      </c>
      <c r="E339" s="214"/>
      <c r="F339" s="214"/>
      <c r="G339" s="19"/>
    </row>
    <row r="340" spans="1:7" x14ac:dyDescent="0.25">
      <c r="A340" s="189">
        <v>1</v>
      </c>
      <c r="B340" s="82" t="s">
        <v>123</v>
      </c>
      <c r="C340" s="254"/>
      <c r="D340" s="25"/>
      <c r="E340" s="19"/>
      <c r="F340" s="19"/>
      <c r="G340" s="19"/>
    </row>
    <row r="341" spans="1:7" ht="30" x14ac:dyDescent="0.25">
      <c r="A341" s="189">
        <v>1</v>
      </c>
      <c r="B341" s="80" t="s">
        <v>62</v>
      </c>
      <c r="C341" s="254"/>
      <c r="D341" s="19">
        <v>27500</v>
      </c>
      <c r="E341" s="19"/>
      <c r="F341" s="19"/>
      <c r="G341" s="19"/>
    </row>
    <row r="342" spans="1:7" ht="30" x14ac:dyDescent="0.25">
      <c r="A342" s="189">
        <v>1</v>
      </c>
      <c r="B342" s="39" t="s">
        <v>63</v>
      </c>
      <c r="C342" s="254"/>
      <c r="D342" s="19">
        <v>4000</v>
      </c>
      <c r="E342" s="19"/>
      <c r="F342" s="19"/>
      <c r="G342" s="19"/>
    </row>
    <row r="343" spans="1:7" x14ac:dyDescent="0.25">
      <c r="A343" s="189">
        <v>1</v>
      </c>
      <c r="B343" s="148" t="s">
        <v>35</v>
      </c>
      <c r="C343" s="254"/>
      <c r="D343" s="19">
        <v>6000</v>
      </c>
      <c r="E343" s="19"/>
      <c r="F343" s="19"/>
      <c r="G343" s="19"/>
    </row>
    <row r="344" spans="1:7" x14ac:dyDescent="0.25">
      <c r="A344" s="189">
        <v>1</v>
      </c>
      <c r="B344" s="70" t="s">
        <v>19</v>
      </c>
      <c r="C344" s="254"/>
      <c r="D344" s="19">
        <v>2100</v>
      </c>
      <c r="E344" s="19"/>
      <c r="F344" s="19"/>
      <c r="G344" s="19"/>
    </row>
    <row r="345" spans="1:7" x14ac:dyDescent="0.25">
      <c r="A345" s="189">
        <v>1</v>
      </c>
      <c r="B345" s="80" t="s">
        <v>32</v>
      </c>
      <c r="C345" s="254"/>
      <c r="D345" s="19">
        <v>30</v>
      </c>
      <c r="E345" s="19"/>
      <c r="F345" s="19"/>
      <c r="G345" s="19"/>
    </row>
    <row r="346" spans="1:7" x14ac:dyDescent="0.25">
      <c r="A346" s="189">
        <v>1</v>
      </c>
      <c r="B346" s="39" t="s">
        <v>59</v>
      </c>
      <c r="C346" s="254"/>
      <c r="D346" s="19">
        <v>1500</v>
      </c>
      <c r="E346" s="19"/>
      <c r="F346" s="19"/>
      <c r="G346" s="19"/>
    </row>
    <row r="347" spans="1:7" x14ac:dyDescent="0.25">
      <c r="A347" s="189">
        <v>1</v>
      </c>
      <c r="B347" s="16" t="s">
        <v>21</v>
      </c>
      <c r="C347" s="254"/>
      <c r="D347" s="19">
        <v>1500</v>
      </c>
      <c r="E347" s="19"/>
      <c r="F347" s="19"/>
      <c r="G347" s="19"/>
    </row>
    <row r="348" spans="1:7" ht="30" x14ac:dyDescent="0.25">
      <c r="A348" s="189">
        <v>1</v>
      </c>
      <c r="B348" s="70" t="s">
        <v>34</v>
      </c>
      <c r="C348" s="254"/>
      <c r="D348" s="19">
        <v>1300</v>
      </c>
      <c r="E348" s="19"/>
      <c r="F348" s="19"/>
      <c r="G348" s="19"/>
    </row>
    <row r="349" spans="1:7" x14ac:dyDescent="0.25">
      <c r="A349" s="189">
        <v>1</v>
      </c>
      <c r="B349" s="39" t="s">
        <v>39</v>
      </c>
      <c r="C349" s="254"/>
      <c r="D349" s="19">
        <v>10000</v>
      </c>
      <c r="E349" s="19"/>
      <c r="F349" s="19"/>
      <c r="G349" s="19"/>
    </row>
    <row r="350" spans="1:7" ht="30" x14ac:dyDescent="0.25">
      <c r="A350" s="189">
        <v>1</v>
      </c>
      <c r="B350" s="39" t="s">
        <v>146</v>
      </c>
      <c r="C350" s="254"/>
      <c r="D350" s="19">
        <v>5500</v>
      </c>
      <c r="E350" s="19"/>
      <c r="F350" s="19"/>
      <c r="G350" s="19"/>
    </row>
    <row r="351" spans="1:7" ht="15.75" customHeight="1" x14ac:dyDescent="0.25">
      <c r="A351" s="189">
        <v>1</v>
      </c>
      <c r="B351" s="70" t="s">
        <v>124</v>
      </c>
      <c r="C351" s="254"/>
      <c r="D351" s="19">
        <v>20</v>
      </c>
      <c r="E351" s="19"/>
      <c r="F351" s="19"/>
      <c r="G351" s="19"/>
    </row>
    <row r="352" spans="1:7" ht="15.75" customHeight="1" x14ac:dyDescent="0.25">
      <c r="A352" s="189">
        <v>1</v>
      </c>
      <c r="B352" s="70" t="s">
        <v>20</v>
      </c>
      <c r="C352" s="254"/>
      <c r="D352" s="19">
        <v>175</v>
      </c>
      <c r="E352" s="19"/>
      <c r="F352" s="19"/>
      <c r="G352" s="19"/>
    </row>
    <row r="353" spans="1:7" ht="15.75" customHeight="1" x14ac:dyDescent="0.25">
      <c r="A353" s="189">
        <v>1</v>
      </c>
      <c r="B353" s="70" t="s">
        <v>18</v>
      </c>
      <c r="C353" s="254"/>
      <c r="D353" s="19">
        <v>150</v>
      </c>
      <c r="E353" s="19"/>
      <c r="F353" s="19"/>
      <c r="G353" s="19"/>
    </row>
    <row r="354" spans="1:7" ht="15.75" customHeight="1" x14ac:dyDescent="0.25">
      <c r="A354" s="189">
        <v>1</v>
      </c>
      <c r="B354" s="148" t="s">
        <v>33</v>
      </c>
      <c r="C354" s="254"/>
      <c r="D354" s="19">
        <v>120000</v>
      </c>
      <c r="E354" s="19"/>
      <c r="F354" s="19"/>
      <c r="G354" s="19"/>
    </row>
    <row r="355" spans="1:7" ht="15.75" customHeight="1" x14ac:dyDescent="0.25">
      <c r="A355" s="189">
        <v>1</v>
      </c>
      <c r="B355" s="70" t="s">
        <v>38</v>
      </c>
      <c r="C355" s="254"/>
      <c r="D355" s="19">
        <v>400</v>
      </c>
      <c r="E355" s="19"/>
      <c r="F355" s="19"/>
      <c r="G355" s="19"/>
    </row>
    <row r="356" spans="1:7" ht="15.75" customHeight="1" x14ac:dyDescent="0.25">
      <c r="A356" s="189">
        <v>1</v>
      </c>
      <c r="B356" s="249" t="s">
        <v>136</v>
      </c>
      <c r="C356" s="254"/>
      <c r="D356" s="19">
        <v>330</v>
      </c>
      <c r="E356" s="19"/>
      <c r="F356" s="19"/>
      <c r="G356" s="19"/>
    </row>
    <row r="357" spans="1:7" x14ac:dyDescent="0.25">
      <c r="A357" s="189">
        <v>1</v>
      </c>
      <c r="B357" s="74" t="s">
        <v>8</v>
      </c>
      <c r="C357" s="28"/>
      <c r="D357" s="19"/>
      <c r="E357" s="19"/>
      <c r="F357" s="19"/>
      <c r="G357" s="19"/>
    </row>
    <row r="358" spans="1:7" x14ac:dyDescent="0.25">
      <c r="A358" s="189">
        <v>1</v>
      </c>
      <c r="B358" s="102" t="s">
        <v>89</v>
      </c>
      <c r="C358" s="28"/>
      <c r="D358" s="19"/>
      <c r="E358" s="19"/>
      <c r="F358" s="19"/>
      <c r="G358" s="19"/>
    </row>
    <row r="359" spans="1:7" x14ac:dyDescent="0.25">
      <c r="A359" s="189">
        <v>1</v>
      </c>
      <c r="B359" s="51" t="s">
        <v>140</v>
      </c>
      <c r="C359" s="191">
        <v>240</v>
      </c>
      <c r="D359" s="19">
        <v>945</v>
      </c>
      <c r="E359" s="149">
        <v>8</v>
      </c>
      <c r="F359" s="19">
        <f>ROUND(G359/C359,0)</f>
        <v>32</v>
      </c>
      <c r="G359" s="19">
        <f>ROUND(D359*E359,0)</f>
        <v>7560</v>
      </c>
    </row>
    <row r="360" spans="1:7" x14ac:dyDescent="0.25">
      <c r="A360" s="189">
        <v>1</v>
      </c>
      <c r="B360" s="51" t="s">
        <v>13</v>
      </c>
      <c r="C360" s="191">
        <v>240</v>
      </c>
      <c r="D360" s="19">
        <v>1310</v>
      </c>
      <c r="E360" s="149">
        <v>3</v>
      </c>
      <c r="F360" s="19">
        <f>ROUND(G360/C360,0)</f>
        <v>16</v>
      </c>
      <c r="G360" s="19">
        <f>ROUND(D360*E360,0)</f>
        <v>3930</v>
      </c>
    </row>
    <row r="361" spans="1:7" ht="18" customHeight="1" x14ac:dyDescent="0.25">
      <c r="A361" s="189">
        <v>1</v>
      </c>
      <c r="B361" s="52" t="s">
        <v>141</v>
      </c>
      <c r="C361" s="191"/>
      <c r="D361" s="255">
        <f>D359+D360</f>
        <v>2255</v>
      </c>
      <c r="E361" s="55">
        <f>G361/D361</f>
        <v>5.0953436807095347</v>
      </c>
      <c r="F361" s="76">
        <f>F359+F360</f>
        <v>48</v>
      </c>
      <c r="G361" s="255">
        <f>G359+G360</f>
        <v>11490</v>
      </c>
    </row>
    <row r="362" spans="1:7" ht="18" customHeight="1" x14ac:dyDescent="0.25">
      <c r="A362" s="189">
        <v>1</v>
      </c>
      <c r="B362" s="252" t="s">
        <v>117</v>
      </c>
      <c r="C362" s="191"/>
      <c r="D362" s="248">
        <f>D361</f>
        <v>2255</v>
      </c>
      <c r="E362" s="24">
        <f>E361</f>
        <v>5.0953436807095347</v>
      </c>
      <c r="F362" s="248">
        <f>F361</f>
        <v>48</v>
      </c>
      <c r="G362" s="248">
        <f>G361</f>
        <v>11490</v>
      </c>
    </row>
    <row r="363" spans="1:7" ht="15.75" thickBot="1" x14ac:dyDescent="0.3">
      <c r="A363" s="189">
        <v>1</v>
      </c>
      <c r="B363" s="256" t="s">
        <v>11</v>
      </c>
      <c r="C363" s="229"/>
      <c r="D363" s="229"/>
      <c r="E363" s="229"/>
      <c r="F363" s="229"/>
      <c r="G363" s="229"/>
    </row>
    <row r="364" spans="1:7" ht="15.75" thickBot="1" x14ac:dyDescent="0.3">
      <c r="A364" s="189">
        <v>1</v>
      </c>
      <c r="B364" s="246"/>
      <c r="C364" s="212"/>
      <c r="D364" s="213"/>
      <c r="E364" s="213"/>
      <c r="F364" s="213"/>
      <c r="G364" s="213"/>
    </row>
    <row r="365" spans="1:7" x14ac:dyDescent="0.25">
      <c r="A365" s="189">
        <v>1</v>
      </c>
      <c r="B365" s="246"/>
      <c r="C365" s="212"/>
      <c r="D365" s="213"/>
      <c r="E365" s="213"/>
      <c r="F365" s="213"/>
      <c r="G365" s="213"/>
    </row>
    <row r="366" spans="1:7" ht="20.25" customHeight="1" x14ac:dyDescent="0.25">
      <c r="A366" s="189">
        <v>1</v>
      </c>
      <c r="B366" s="257" t="s">
        <v>130</v>
      </c>
      <c r="C366" s="258"/>
      <c r="D366" s="19"/>
      <c r="E366" s="19"/>
      <c r="F366" s="19"/>
      <c r="G366" s="19"/>
    </row>
    <row r="367" spans="1:7" ht="18" customHeight="1" x14ac:dyDescent="0.25">
      <c r="A367" s="189">
        <v>1</v>
      </c>
      <c r="B367" s="27" t="s">
        <v>162</v>
      </c>
      <c r="C367" s="28"/>
      <c r="D367" s="19"/>
      <c r="E367" s="19"/>
      <c r="F367" s="19"/>
      <c r="G367" s="19"/>
    </row>
    <row r="368" spans="1:7" x14ac:dyDescent="0.25">
      <c r="A368" s="189">
        <v>1</v>
      </c>
      <c r="B368" s="29" t="s">
        <v>122</v>
      </c>
      <c r="C368" s="28"/>
      <c r="D368" s="19">
        <f>D369+D370+D371+D372</f>
        <v>15887</v>
      </c>
      <c r="E368" s="214"/>
      <c r="F368" s="214"/>
      <c r="G368" s="19"/>
    </row>
    <row r="369" spans="1:8" x14ac:dyDescent="0.25">
      <c r="A369" s="189">
        <v>1</v>
      </c>
      <c r="B369" s="29" t="s">
        <v>155</v>
      </c>
      <c r="C369" s="28"/>
      <c r="D369" s="19"/>
      <c r="E369" s="214"/>
      <c r="F369" s="214"/>
      <c r="G369" s="19"/>
    </row>
    <row r="370" spans="1:8" ht="30" x14ac:dyDescent="0.25">
      <c r="A370" s="189">
        <v>1</v>
      </c>
      <c r="B370" s="29" t="s">
        <v>183</v>
      </c>
      <c r="C370" s="28"/>
      <c r="D370" s="19"/>
      <c r="E370" s="214"/>
      <c r="F370" s="214"/>
      <c r="G370" s="19"/>
    </row>
    <row r="371" spans="1:8" ht="30" x14ac:dyDescent="0.25">
      <c r="A371" s="189">
        <v>1</v>
      </c>
      <c r="B371" s="29" t="s">
        <v>184</v>
      </c>
      <c r="C371" s="28"/>
      <c r="D371" s="19">
        <v>250</v>
      </c>
      <c r="E371" s="214"/>
      <c r="F371" s="214"/>
      <c r="G371" s="19"/>
    </row>
    <row r="372" spans="1:8" x14ac:dyDescent="0.25">
      <c r="A372" s="189">
        <v>1</v>
      </c>
      <c r="B372" s="29" t="s">
        <v>185</v>
      </c>
      <c r="C372" s="28"/>
      <c r="D372" s="19">
        <v>15637</v>
      </c>
      <c r="E372" s="214"/>
      <c r="F372" s="214"/>
      <c r="G372" s="19"/>
    </row>
    <row r="373" spans="1:8" x14ac:dyDescent="0.25">
      <c r="A373" s="189">
        <v>1</v>
      </c>
      <c r="B373" s="34" t="s">
        <v>120</v>
      </c>
      <c r="C373" s="28"/>
      <c r="D373" s="19">
        <v>48500</v>
      </c>
      <c r="E373" s="214"/>
      <c r="F373" s="214"/>
      <c r="G373" s="19"/>
    </row>
    <row r="374" spans="1:8" x14ac:dyDescent="0.25">
      <c r="A374" s="189">
        <v>1</v>
      </c>
      <c r="B374" s="33" t="s">
        <v>154</v>
      </c>
      <c r="C374" s="28"/>
      <c r="D374" s="19">
        <v>57782</v>
      </c>
      <c r="E374" s="214"/>
      <c r="F374" s="214"/>
      <c r="G374" s="19"/>
    </row>
    <row r="375" spans="1:8" x14ac:dyDescent="0.25">
      <c r="A375" s="189">
        <v>1</v>
      </c>
      <c r="B375" s="37" t="s">
        <v>132</v>
      </c>
      <c r="C375" s="28"/>
      <c r="D375" s="25">
        <f>D368+ROUND(D373*3.2,0)</f>
        <v>171087</v>
      </c>
      <c r="E375" s="214"/>
      <c r="F375" s="214"/>
      <c r="G375" s="19"/>
      <c r="H375" s="215"/>
    </row>
    <row r="376" spans="1:8" x14ac:dyDescent="0.25">
      <c r="A376" s="189">
        <v>1</v>
      </c>
      <c r="B376" s="27" t="s">
        <v>161</v>
      </c>
      <c r="C376" s="28"/>
      <c r="D376" s="19"/>
      <c r="E376" s="214"/>
      <c r="F376" s="214"/>
      <c r="G376" s="19"/>
      <c r="H376" s="215"/>
    </row>
    <row r="377" spans="1:8" x14ac:dyDescent="0.25">
      <c r="A377" s="189">
        <v>1</v>
      </c>
      <c r="B377" s="29" t="s">
        <v>122</v>
      </c>
      <c r="C377" s="28"/>
      <c r="D377" s="19">
        <f>D378+D379+D386+D394+D395+D396+D397+D398</f>
        <v>29811</v>
      </c>
      <c r="E377" s="214"/>
      <c r="F377" s="214"/>
      <c r="G377" s="19"/>
      <c r="H377" s="215"/>
    </row>
    <row r="378" spans="1:8" x14ac:dyDescent="0.25">
      <c r="A378" s="189">
        <v>1</v>
      </c>
      <c r="B378" s="29" t="s">
        <v>155</v>
      </c>
      <c r="C378" s="28"/>
      <c r="D378" s="19"/>
      <c r="E378" s="214"/>
      <c r="F378" s="214"/>
      <c r="G378" s="19"/>
      <c r="H378" s="215"/>
    </row>
    <row r="379" spans="1:8" ht="30" x14ac:dyDescent="0.25">
      <c r="A379" s="189">
        <v>1</v>
      </c>
      <c r="B379" s="29" t="s">
        <v>156</v>
      </c>
      <c r="C379" s="28"/>
      <c r="D379" s="31">
        <f>D380+D381+D382+D384</f>
        <v>6661</v>
      </c>
      <c r="E379" s="214"/>
      <c r="F379" s="214"/>
      <c r="G379" s="19"/>
      <c r="H379" s="215"/>
    </row>
    <row r="380" spans="1:8" ht="30" x14ac:dyDescent="0.25">
      <c r="A380" s="189">
        <v>1</v>
      </c>
      <c r="B380" s="29" t="s">
        <v>157</v>
      </c>
      <c r="C380" s="28"/>
      <c r="D380" s="31">
        <v>4846</v>
      </c>
      <c r="E380" s="214"/>
      <c r="F380" s="214"/>
      <c r="G380" s="19"/>
      <c r="H380" s="215"/>
    </row>
    <row r="381" spans="1:8" ht="30" x14ac:dyDescent="0.25">
      <c r="A381" s="189">
        <v>1</v>
      </c>
      <c r="B381" s="29" t="s">
        <v>158</v>
      </c>
      <c r="C381" s="28"/>
      <c r="D381" s="31">
        <v>1454</v>
      </c>
      <c r="E381" s="214"/>
      <c r="F381" s="214"/>
      <c r="G381" s="19"/>
      <c r="H381" s="215"/>
    </row>
    <row r="382" spans="1:8" ht="45" x14ac:dyDescent="0.25">
      <c r="A382" s="189">
        <v>1</v>
      </c>
      <c r="B382" s="29" t="s">
        <v>216</v>
      </c>
      <c r="C382" s="28"/>
      <c r="D382" s="31"/>
      <c r="E382" s="214"/>
      <c r="F382" s="214"/>
      <c r="G382" s="19"/>
      <c r="H382" s="215"/>
    </row>
    <row r="383" spans="1:8" x14ac:dyDescent="0.25">
      <c r="A383" s="189">
        <v>1</v>
      </c>
      <c r="B383" s="32" t="s">
        <v>217</v>
      </c>
      <c r="C383" s="28"/>
      <c r="D383" s="31"/>
      <c r="E383" s="214"/>
      <c r="F383" s="214"/>
      <c r="G383" s="19"/>
      <c r="H383" s="215"/>
    </row>
    <row r="384" spans="1:8" ht="30" x14ac:dyDescent="0.25">
      <c r="A384" s="189">
        <v>1</v>
      </c>
      <c r="B384" s="29" t="s">
        <v>218</v>
      </c>
      <c r="C384" s="28"/>
      <c r="D384" s="31">
        <v>361</v>
      </c>
      <c r="E384" s="214"/>
      <c r="F384" s="214"/>
      <c r="G384" s="19"/>
      <c r="H384" s="215"/>
    </row>
    <row r="385" spans="1:8" x14ac:dyDescent="0.25">
      <c r="A385" s="189">
        <v>1</v>
      </c>
      <c r="B385" s="32" t="s">
        <v>217</v>
      </c>
      <c r="C385" s="28"/>
      <c r="D385" s="31">
        <v>42</v>
      </c>
      <c r="E385" s="214"/>
      <c r="F385" s="214"/>
      <c r="G385" s="19"/>
      <c r="H385" s="215"/>
    </row>
    <row r="386" spans="1:8" ht="30" x14ac:dyDescent="0.25">
      <c r="A386" s="189">
        <v>1</v>
      </c>
      <c r="B386" s="29" t="s">
        <v>186</v>
      </c>
      <c r="C386" s="28"/>
      <c r="D386" s="31">
        <f>D387+D388+D390+D392</f>
        <v>23150</v>
      </c>
      <c r="E386" s="214"/>
      <c r="F386" s="214"/>
      <c r="G386" s="19"/>
      <c r="H386" s="215"/>
    </row>
    <row r="387" spans="1:8" ht="30" x14ac:dyDescent="0.25">
      <c r="A387" s="189">
        <v>1</v>
      </c>
      <c r="B387" s="29" t="s">
        <v>187</v>
      </c>
      <c r="C387" s="28"/>
      <c r="D387" s="31">
        <v>1470</v>
      </c>
      <c r="E387" s="214"/>
      <c r="F387" s="214"/>
      <c r="G387" s="19"/>
      <c r="H387" s="215"/>
    </row>
    <row r="388" spans="1:8" ht="60" x14ac:dyDescent="0.25">
      <c r="A388" s="189">
        <v>1</v>
      </c>
      <c r="B388" s="29" t="s">
        <v>219</v>
      </c>
      <c r="C388" s="28"/>
      <c r="D388" s="31">
        <v>18450</v>
      </c>
      <c r="E388" s="214"/>
      <c r="F388" s="214"/>
      <c r="G388" s="19"/>
      <c r="H388" s="215"/>
    </row>
    <row r="389" spans="1:8" x14ac:dyDescent="0.25">
      <c r="A389" s="189">
        <v>1</v>
      </c>
      <c r="B389" s="32" t="s">
        <v>217</v>
      </c>
      <c r="C389" s="28"/>
      <c r="D389" s="31">
        <v>3900</v>
      </c>
      <c r="E389" s="214"/>
      <c r="F389" s="214"/>
      <c r="G389" s="19"/>
      <c r="H389" s="215"/>
    </row>
    <row r="390" spans="1:8" ht="45" x14ac:dyDescent="0.25">
      <c r="A390" s="189">
        <v>1</v>
      </c>
      <c r="B390" s="29" t="s">
        <v>220</v>
      </c>
      <c r="C390" s="28"/>
      <c r="D390" s="31">
        <v>3230</v>
      </c>
      <c r="E390" s="214"/>
      <c r="F390" s="214"/>
      <c r="G390" s="19"/>
      <c r="H390" s="215"/>
    </row>
    <row r="391" spans="1:8" x14ac:dyDescent="0.25">
      <c r="A391" s="189">
        <v>1</v>
      </c>
      <c r="B391" s="32" t="s">
        <v>217</v>
      </c>
      <c r="C391" s="28"/>
      <c r="D391" s="31">
        <v>2090</v>
      </c>
      <c r="E391" s="214"/>
      <c r="F391" s="214"/>
      <c r="G391" s="19"/>
      <c r="H391" s="215"/>
    </row>
    <row r="392" spans="1:8" ht="30" x14ac:dyDescent="0.25">
      <c r="A392" s="189">
        <v>1</v>
      </c>
      <c r="B392" s="29" t="s">
        <v>188</v>
      </c>
      <c r="C392" s="28"/>
      <c r="D392" s="31"/>
      <c r="E392" s="214"/>
      <c r="F392" s="214"/>
      <c r="G392" s="19"/>
      <c r="H392" s="215"/>
    </row>
    <row r="393" spans="1:8" x14ac:dyDescent="0.25">
      <c r="A393" s="189">
        <v>1</v>
      </c>
      <c r="B393" s="32" t="s">
        <v>217</v>
      </c>
      <c r="C393" s="28"/>
      <c r="D393" s="31"/>
      <c r="E393" s="214"/>
      <c r="F393" s="214"/>
      <c r="G393" s="19"/>
      <c r="H393" s="215"/>
    </row>
    <row r="394" spans="1:8" ht="45" x14ac:dyDescent="0.25">
      <c r="A394" s="189">
        <v>1</v>
      </c>
      <c r="B394" s="29" t="s">
        <v>189</v>
      </c>
      <c r="C394" s="28"/>
      <c r="D394" s="31"/>
      <c r="E394" s="214"/>
      <c r="F394" s="214"/>
      <c r="G394" s="19"/>
      <c r="H394" s="215"/>
    </row>
    <row r="395" spans="1:8" ht="30" x14ac:dyDescent="0.25">
      <c r="A395" s="189">
        <v>1</v>
      </c>
      <c r="B395" s="29" t="s">
        <v>190</v>
      </c>
      <c r="C395" s="28"/>
      <c r="D395" s="31"/>
      <c r="E395" s="214"/>
      <c r="F395" s="214"/>
      <c r="G395" s="19"/>
      <c r="H395" s="215"/>
    </row>
    <row r="396" spans="1:8" ht="30" x14ac:dyDescent="0.25">
      <c r="A396" s="189">
        <v>1</v>
      </c>
      <c r="B396" s="29" t="s">
        <v>191</v>
      </c>
      <c r="C396" s="28"/>
      <c r="D396" s="31"/>
      <c r="E396" s="214"/>
      <c r="F396" s="214"/>
      <c r="G396" s="19"/>
      <c r="H396" s="215"/>
    </row>
    <row r="397" spans="1:8" x14ac:dyDescent="0.25">
      <c r="A397" s="189">
        <v>1</v>
      </c>
      <c r="B397" s="29" t="s">
        <v>192</v>
      </c>
      <c r="C397" s="28"/>
      <c r="D397" s="19"/>
      <c r="E397" s="214"/>
      <c r="F397" s="214"/>
      <c r="G397" s="19"/>
      <c r="H397" s="215"/>
    </row>
    <row r="398" spans="1:8" x14ac:dyDescent="0.25">
      <c r="A398" s="189">
        <v>1</v>
      </c>
      <c r="B398" s="29" t="s">
        <v>224</v>
      </c>
      <c r="C398" s="28"/>
      <c r="D398" s="19"/>
      <c r="E398" s="214"/>
      <c r="F398" s="214"/>
      <c r="G398" s="19"/>
      <c r="H398" s="215"/>
    </row>
    <row r="399" spans="1:8" x14ac:dyDescent="0.25">
      <c r="A399" s="189">
        <v>1</v>
      </c>
      <c r="B399" s="33" t="s">
        <v>230</v>
      </c>
      <c r="C399" s="28"/>
      <c r="D399" s="19"/>
      <c r="E399" s="214"/>
      <c r="F399" s="214"/>
      <c r="G399" s="19"/>
      <c r="H399" s="215"/>
    </row>
    <row r="400" spans="1:8" x14ac:dyDescent="0.25">
      <c r="A400" s="189">
        <v>1</v>
      </c>
      <c r="B400" s="34" t="s">
        <v>120</v>
      </c>
      <c r="C400" s="28"/>
      <c r="D400" s="19"/>
      <c r="E400" s="214"/>
      <c r="F400" s="214"/>
      <c r="G400" s="19"/>
      <c r="H400" s="215"/>
    </row>
    <row r="401" spans="1:9" x14ac:dyDescent="0.25">
      <c r="A401" s="189">
        <v>1</v>
      </c>
      <c r="B401" s="33" t="s">
        <v>154</v>
      </c>
      <c r="C401" s="28"/>
      <c r="D401" s="19"/>
      <c r="E401" s="214"/>
      <c r="F401" s="214"/>
      <c r="G401" s="19"/>
      <c r="H401" s="215"/>
    </row>
    <row r="402" spans="1:9" ht="30" x14ac:dyDescent="0.25">
      <c r="A402" s="189">
        <v>1</v>
      </c>
      <c r="B402" s="34" t="s">
        <v>121</v>
      </c>
      <c r="C402" s="28"/>
      <c r="D402" s="19">
        <v>12195</v>
      </c>
      <c r="E402" s="214"/>
      <c r="F402" s="214"/>
      <c r="G402" s="19"/>
      <c r="H402" s="215"/>
    </row>
    <row r="403" spans="1:9" x14ac:dyDescent="0.25">
      <c r="A403" s="189">
        <v>1</v>
      </c>
      <c r="B403" s="35" t="s">
        <v>166</v>
      </c>
      <c r="C403" s="28"/>
      <c r="D403" s="19"/>
      <c r="E403" s="214"/>
      <c r="F403" s="214"/>
      <c r="G403" s="19"/>
      <c r="H403" s="215"/>
    </row>
    <row r="404" spans="1:9" x14ac:dyDescent="0.25">
      <c r="A404" s="189">
        <v>1</v>
      </c>
      <c r="B404" s="36" t="s">
        <v>222</v>
      </c>
      <c r="C404" s="28"/>
      <c r="D404" s="19"/>
      <c r="E404" s="214"/>
      <c r="F404" s="214"/>
      <c r="G404" s="19"/>
      <c r="H404" s="215"/>
    </row>
    <row r="405" spans="1:9" x14ac:dyDescent="0.25">
      <c r="A405" s="189">
        <v>1</v>
      </c>
      <c r="B405" s="37" t="s">
        <v>160</v>
      </c>
      <c r="C405" s="28"/>
      <c r="D405" s="25">
        <f>D377+ROUND(D400*3.2,0)+D402</f>
        <v>42006</v>
      </c>
      <c r="E405" s="214"/>
      <c r="F405" s="214"/>
      <c r="G405" s="19"/>
      <c r="H405" s="215"/>
    </row>
    <row r="406" spans="1:9" ht="15.75" customHeight="1" x14ac:dyDescent="0.25">
      <c r="A406" s="189">
        <v>1</v>
      </c>
      <c r="B406" s="130" t="s">
        <v>159</v>
      </c>
      <c r="C406" s="28"/>
      <c r="D406" s="25">
        <f>D375+D405</f>
        <v>213093</v>
      </c>
      <c r="E406" s="214"/>
      <c r="F406" s="214"/>
      <c r="G406" s="19"/>
      <c r="H406" s="215"/>
    </row>
    <row r="407" spans="1:9" x14ac:dyDescent="0.25">
      <c r="A407" s="189">
        <v>1</v>
      </c>
      <c r="B407" s="74" t="s">
        <v>8</v>
      </c>
      <c r="C407" s="137"/>
      <c r="D407" s="19"/>
      <c r="E407" s="19"/>
      <c r="F407" s="19"/>
      <c r="G407" s="19"/>
    </row>
    <row r="408" spans="1:9" x14ac:dyDescent="0.25">
      <c r="A408" s="189">
        <v>1</v>
      </c>
      <c r="B408" s="102" t="s">
        <v>89</v>
      </c>
      <c r="C408" s="137"/>
      <c r="D408" s="19"/>
      <c r="E408" s="19"/>
      <c r="F408" s="19"/>
      <c r="G408" s="19"/>
    </row>
    <row r="409" spans="1:9" x14ac:dyDescent="0.25">
      <c r="A409" s="189">
        <v>1</v>
      </c>
      <c r="B409" s="51" t="s">
        <v>140</v>
      </c>
      <c r="C409" s="191">
        <v>240</v>
      </c>
      <c r="D409" s="19">
        <v>870</v>
      </c>
      <c r="E409" s="149">
        <v>8</v>
      </c>
      <c r="F409" s="19">
        <f>ROUND(G409/C409,0)</f>
        <v>29</v>
      </c>
      <c r="G409" s="19">
        <f>ROUND(D409*E409,0)</f>
        <v>6960</v>
      </c>
    </row>
    <row r="410" spans="1:9" ht="18" customHeight="1" x14ac:dyDescent="0.25">
      <c r="A410" s="189">
        <v>1</v>
      </c>
      <c r="B410" s="52" t="s">
        <v>141</v>
      </c>
      <c r="C410" s="137"/>
      <c r="D410" s="76">
        <f t="shared" ref="D410:G411" si="4">D409</f>
        <v>870</v>
      </c>
      <c r="E410" s="227">
        <f t="shared" si="4"/>
        <v>8</v>
      </c>
      <c r="F410" s="76">
        <f t="shared" si="4"/>
        <v>29</v>
      </c>
      <c r="G410" s="76">
        <f t="shared" si="4"/>
        <v>6960</v>
      </c>
    </row>
    <row r="411" spans="1:9" ht="18" customHeight="1" x14ac:dyDescent="0.25">
      <c r="A411" s="189">
        <v>1</v>
      </c>
      <c r="B411" s="252" t="s">
        <v>117</v>
      </c>
      <c r="C411" s="250"/>
      <c r="D411" s="248">
        <f t="shared" si="4"/>
        <v>870</v>
      </c>
      <c r="E411" s="228">
        <f t="shared" si="4"/>
        <v>8</v>
      </c>
      <c r="F411" s="248">
        <f t="shared" si="4"/>
        <v>29</v>
      </c>
      <c r="G411" s="248">
        <f t="shared" si="4"/>
        <v>6960</v>
      </c>
    </row>
    <row r="412" spans="1:9" ht="15.75" thickBot="1" x14ac:dyDescent="0.3">
      <c r="A412" s="189">
        <v>1</v>
      </c>
      <c r="B412" s="220" t="s">
        <v>11</v>
      </c>
      <c r="C412" s="209"/>
      <c r="D412" s="209"/>
      <c r="E412" s="209"/>
      <c r="F412" s="209"/>
      <c r="G412" s="209"/>
    </row>
    <row r="413" spans="1:9" ht="15.75" thickBot="1" x14ac:dyDescent="0.3">
      <c r="A413" s="189">
        <v>1</v>
      </c>
      <c r="B413" s="223"/>
      <c r="C413" s="250"/>
      <c r="D413" s="19"/>
      <c r="E413" s="19"/>
      <c r="F413" s="19"/>
      <c r="G413" s="19"/>
    </row>
    <row r="414" spans="1:9" x14ac:dyDescent="0.25">
      <c r="A414" s="189">
        <v>1</v>
      </c>
      <c r="B414" s="262"/>
      <c r="C414" s="187"/>
      <c r="D414" s="213"/>
      <c r="E414" s="213"/>
      <c r="F414" s="213"/>
      <c r="G414" s="213"/>
      <c r="I414" s="189"/>
    </row>
    <row r="415" spans="1:9" x14ac:dyDescent="0.25">
      <c r="A415" s="189">
        <v>1</v>
      </c>
      <c r="B415" s="190" t="s">
        <v>163</v>
      </c>
      <c r="C415" s="191"/>
      <c r="D415" s="19"/>
      <c r="E415" s="19"/>
      <c r="F415" s="19"/>
      <c r="G415" s="19"/>
    </row>
    <row r="416" spans="1:9" x14ac:dyDescent="0.25">
      <c r="A416" s="189">
        <v>1</v>
      </c>
      <c r="B416" s="27" t="s">
        <v>162</v>
      </c>
      <c r="C416" s="28"/>
      <c r="D416" s="19"/>
      <c r="E416" s="19"/>
      <c r="F416" s="19"/>
      <c r="G416" s="19"/>
    </row>
    <row r="417" spans="1:8" x14ac:dyDescent="0.25">
      <c r="A417" s="189">
        <v>1</v>
      </c>
      <c r="B417" s="29" t="s">
        <v>122</v>
      </c>
      <c r="C417" s="28"/>
      <c r="D417" s="19">
        <f>D418+D419+D420+D421</f>
        <v>10041</v>
      </c>
      <c r="E417" s="19"/>
      <c r="F417" s="19"/>
      <c r="G417" s="19"/>
    </row>
    <row r="418" spans="1:8" x14ac:dyDescent="0.25">
      <c r="A418" s="189">
        <v>1</v>
      </c>
      <c r="B418" s="29" t="s">
        <v>155</v>
      </c>
      <c r="C418" s="28"/>
      <c r="D418" s="19"/>
      <c r="E418" s="19"/>
      <c r="F418" s="19"/>
      <c r="G418" s="19"/>
    </row>
    <row r="419" spans="1:8" ht="30" x14ac:dyDescent="0.25">
      <c r="A419" s="189">
        <v>1</v>
      </c>
      <c r="B419" s="29" t="s">
        <v>183</v>
      </c>
      <c r="C419" s="28"/>
      <c r="D419" s="19">
        <v>2800</v>
      </c>
      <c r="E419" s="19"/>
      <c r="F419" s="19"/>
      <c r="G419" s="19"/>
    </row>
    <row r="420" spans="1:8" ht="30" x14ac:dyDescent="0.25">
      <c r="A420" s="189">
        <v>1</v>
      </c>
      <c r="B420" s="29" t="s">
        <v>184</v>
      </c>
      <c r="C420" s="28"/>
      <c r="D420" s="19">
        <v>600</v>
      </c>
      <c r="E420" s="19"/>
      <c r="F420" s="19"/>
      <c r="G420" s="19"/>
    </row>
    <row r="421" spans="1:8" x14ac:dyDescent="0.25">
      <c r="A421" s="189">
        <v>1</v>
      </c>
      <c r="B421" s="29" t="s">
        <v>185</v>
      </c>
      <c r="C421" s="28"/>
      <c r="D421" s="19">
        <v>6641</v>
      </c>
      <c r="E421" s="19"/>
      <c r="F421" s="19"/>
      <c r="G421" s="19"/>
    </row>
    <row r="422" spans="1:8" x14ac:dyDescent="0.25">
      <c r="A422" s="189">
        <v>1</v>
      </c>
      <c r="B422" s="34" t="s">
        <v>120</v>
      </c>
      <c r="C422" s="28"/>
      <c r="D422" s="19">
        <v>55000</v>
      </c>
      <c r="E422" s="19"/>
      <c r="F422" s="19"/>
      <c r="G422" s="19"/>
    </row>
    <row r="423" spans="1:8" x14ac:dyDescent="0.25">
      <c r="A423" s="189">
        <v>1</v>
      </c>
      <c r="B423" s="33" t="s">
        <v>154</v>
      </c>
      <c r="C423" s="28"/>
      <c r="D423" s="19"/>
      <c r="E423" s="19"/>
      <c r="F423" s="19"/>
      <c r="G423" s="19"/>
      <c r="H423" s="215"/>
    </row>
    <row r="424" spans="1:8" x14ac:dyDescent="0.25">
      <c r="A424" s="189">
        <v>1</v>
      </c>
      <c r="B424" s="37" t="s">
        <v>132</v>
      </c>
      <c r="C424" s="28"/>
      <c r="D424" s="25">
        <f>D417+ROUND(D422*3.2,0)</f>
        <v>186041</v>
      </c>
      <c r="E424" s="19"/>
      <c r="F424" s="19"/>
      <c r="G424" s="19"/>
      <c r="H424" s="215"/>
    </row>
    <row r="425" spans="1:8" x14ac:dyDescent="0.25">
      <c r="A425" s="189">
        <v>1</v>
      </c>
      <c r="B425" s="27" t="s">
        <v>161</v>
      </c>
      <c r="C425" s="28"/>
      <c r="D425" s="19"/>
      <c r="E425" s="19"/>
      <c r="F425" s="19"/>
      <c r="G425" s="19"/>
      <c r="H425" s="215"/>
    </row>
    <row r="426" spans="1:8" x14ac:dyDescent="0.25">
      <c r="A426" s="189">
        <v>1</v>
      </c>
      <c r="B426" s="29" t="s">
        <v>122</v>
      </c>
      <c r="C426" s="28"/>
      <c r="D426" s="19">
        <f>D427+D428+D435+D443+D444+D445+D446+D447</f>
        <v>64027</v>
      </c>
      <c r="E426" s="19"/>
      <c r="F426" s="19"/>
      <c r="G426" s="19"/>
      <c r="H426" s="215"/>
    </row>
    <row r="427" spans="1:8" x14ac:dyDescent="0.25">
      <c r="A427" s="189">
        <v>1</v>
      </c>
      <c r="B427" s="29" t="s">
        <v>155</v>
      </c>
      <c r="C427" s="28"/>
      <c r="D427" s="19"/>
      <c r="E427" s="19"/>
      <c r="F427" s="19"/>
      <c r="G427" s="19"/>
      <c r="H427" s="215"/>
    </row>
    <row r="428" spans="1:8" ht="30" x14ac:dyDescent="0.25">
      <c r="A428" s="189">
        <v>1</v>
      </c>
      <c r="B428" s="29" t="s">
        <v>156</v>
      </c>
      <c r="C428" s="28"/>
      <c r="D428" s="31">
        <f>D429+D430+D431+D433</f>
        <v>744</v>
      </c>
      <c r="E428" s="19"/>
      <c r="F428" s="19"/>
      <c r="G428" s="19"/>
      <c r="H428" s="215"/>
    </row>
    <row r="429" spans="1:8" ht="30" x14ac:dyDescent="0.25">
      <c r="A429" s="189">
        <v>1</v>
      </c>
      <c r="B429" s="29" t="s">
        <v>157</v>
      </c>
      <c r="C429" s="28"/>
      <c r="D429" s="31"/>
      <c r="E429" s="19"/>
      <c r="F429" s="19"/>
      <c r="G429" s="19"/>
      <c r="H429" s="215"/>
    </row>
    <row r="430" spans="1:8" ht="30" x14ac:dyDescent="0.25">
      <c r="A430" s="189">
        <v>1</v>
      </c>
      <c r="B430" s="29" t="s">
        <v>158</v>
      </c>
      <c r="C430" s="28"/>
      <c r="D430" s="31"/>
      <c r="E430" s="19"/>
      <c r="F430" s="19"/>
      <c r="G430" s="19"/>
      <c r="H430" s="215"/>
    </row>
    <row r="431" spans="1:8" ht="45" x14ac:dyDescent="0.25">
      <c r="A431" s="189">
        <v>1</v>
      </c>
      <c r="B431" s="29" t="s">
        <v>216</v>
      </c>
      <c r="C431" s="28"/>
      <c r="D431" s="31">
        <v>271</v>
      </c>
      <c r="E431" s="19"/>
      <c r="F431" s="19"/>
      <c r="G431" s="19"/>
      <c r="H431" s="215"/>
    </row>
    <row r="432" spans="1:8" x14ac:dyDescent="0.25">
      <c r="A432" s="189">
        <v>1</v>
      </c>
      <c r="B432" s="32" t="s">
        <v>217</v>
      </c>
      <c r="C432" s="28"/>
      <c r="D432" s="31">
        <v>32</v>
      </c>
      <c r="E432" s="19"/>
      <c r="F432" s="19"/>
      <c r="G432" s="19"/>
      <c r="H432" s="215"/>
    </row>
    <row r="433" spans="1:8" ht="30" x14ac:dyDescent="0.25">
      <c r="A433" s="189">
        <v>1</v>
      </c>
      <c r="B433" s="29" t="s">
        <v>218</v>
      </c>
      <c r="C433" s="28"/>
      <c r="D433" s="31">
        <v>473</v>
      </c>
      <c r="E433" s="19"/>
      <c r="F433" s="19"/>
      <c r="G433" s="19"/>
      <c r="H433" s="215"/>
    </row>
    <row r="434" spans="1:8" x14ac:dyDescent="0.25">
      <c r="A434" s="189">
        <v>1</v>
      </c>
      <c r="B434" s="32" t="s">
        <v>217</v>
      </c>
      <c r="C434" s="28"/>
      <c r="D434" s="31">
        <v>55</v>
      </c>
      <c r="E434" s="19"/>
      <c r="F434" s="19"/>
      <c r="G434" s="19"/>
      <c r="H434" s="215"/>
    </row>
    <row r="435" spans="1:8" ht="30" x14ac:dyDescent="0.25">
      <c r="A435" s="189">
        <v>1</v>
      </c>
      <c r="B435" s="29" t="s">
        <v>186</v>
      </c>
      <c r="C435" s="28"/>
      <c r="D435" s="31">
        <f>D436+D437+D439+D441</f>
        <v>63283</v>
      </c>
      <c r="E435" s="19"/>
      <c r="F435" s="19"/>
      <c r="G435" s="19"/>
      <c r="H435" s="215"/>
    </row>
    <row r="436" spans="1:8" ht="30" x14ac:dyDescent="0.25">
      <c r="A436" s="189">
        <v>1</v>
      </c>
      <c r="B436" s="29" t="s">
        <v>187</v>
      </c>
      <c r="C436" s="28"/>
      <c r="D436" s="31"/>
      <c r="E436" s="19"/>
      <c r="F436" s="19"/>
      <c r="G436" s="19"/>
      <c r="H436" s="215"/>
    </row>
    <row r="437" spans="1:8" ht="51.75" customHeight="1" x14ac:dyDescent="0.25">
      <c r="A437" s="189">
        <v>1</v>
      </c>
      <c r="B437" s="29" t="s">
        <v>219</v>
      </c>
      <c r="C437" s="28"/>
      <c r="D437" s="31">
        <v>59530</v>
      </c>
      <c r="E437" s="19"/>
      <c r="F437" s="19"/>
      <c r="G437" s="19"/>
      <c r="H437" s="215"/>
    </row>
    <row r="438" spans="1:8" x14ac:dyDescent="0.25">
      <c r="A438" s="189">
        <v>1</v>
      </c>
      <c r="B438" s="32" t="s">
        <v>217</v>
      </c>
      <c r="C438" s="28"/>
      <c r="D438" s="31">
        <v>14800</v>
      </c>
      <c r="E438" s="19"/>
      <c r="F438" s="19"/>
      <c r="G438" s="19"/>
      <c r="H438" s="215"/>
    </row>
    <row r="439" spans="1:8" ht="45" x14ac:dyDescent="0.25">
      <c r="A439" s="189">
        <v>1</v>
      </c>
      <c r="B439" s="29" t="s">
        <v>220</v>
      </c>
      <c r="C439" s="28"/>
      <c r="D439" s="31">
        <v>3753</v>
      </c>
      <c r="E439" s="19"/>
      <c r="F439" s="19"/>
      <c r="G439" s="19"/>
      <c r="H439" s="215"/>
    </row>
    <row r="440" spans="1:8" x14ac:dyDescent="0.25">
      <c r="A440" s="189">
        <v>1</v>
      </c>
      <c r="B440" s="32" t="s">
        <v>217</v>
      </c>
      <c r="C440" s="28"/>
      <c r="D440" s="31">
        <v>2323</v>
      </c>
      <c r="E440" s="19"/>
      <c r="F440" s="19"/>
      <c r="G440" s="19"/>
      <c r="H440" s="215"/>
    </row>
    <row r="441" spans="1:8" ht="30" x14ac:dyDescent="0.25">
      <c r="A441" s="189">
        <v>1</v>
      </c>
      <c r="B441" s="29" t="s">
        <v>188</v>
      </c>
      <c r="C441" s="28"/>
      <c r="D441" s="31"/>
      <c r="E441" s="19"/>
      <c r="F441" s="19"/>
      <c r="G441" s="19"/>
      <c r="H441" s="215"/>
    </row>
    <row r="442" spans="1:8" x14ac:dyDescent="0.25">
      <c r="A442" s="189">
        <v>1</v>
      </c>
      <c r="B442" s="32" t="s">
        <v>217</v>
      </c>
      <c r="C442" s="28"/>
      <c r="D442" s="31"/>
      <c r="E442" s="19"/>
      <c r="F442" s="19"/>
      <c r="G442" s="19"/>
      <c r="H442" s="215"/>
    </row>
    <row r="443" spans="1:8" ht="45" x14ac:dyDescent="0.25">
      <c r="A443" s="189">
        <v>1</v>
      </c>
      <c r="B443" s="29" t="s">
        <v>189</v>
      </c>
      <c r="C443" s="28"/>
      <c r="D443" s="31"/>
      <c r="E443" s="19"/>
      <c r="F443" s="19"/>
      <c r="G443" s="19"/>
      <c r="H443" s="215"/>
    </row>
    <row r="444" spans="1:8" ht="30" x14ac:dyDescent="0.25">
      <c r="A444" s="189">
        <v>1</v>
      </c>
      <c r="B444" s="29" t="s">
        <v>190</v>
      </c>
      <c r="C444" s="28"/>
      <c r="D444" s="31"/>
      <c r="E444" s="19"/>
      <c r="F444" s="19"/>
      <c r="G444" s="19"/>
      <c r="H444" s="215"/>
    </row>
    <row r="445" spans="1:8" ht="30" x14ac:dyDescent="0.25">
      <c r="A445" s="189">
        <v>1</v>
      </c>
      <c r="B445" s="29" t="s">
        <v>191</v>
      </c>
      <c r="C445" s="28"/>
      <c r="D445" s="31"/>
      <c r="E445" s="19"/>
      <c r="F445" s="19"/>
      <c r="G445" s="19"/>
      <c r="H445" s="215"/>
    </row>
    <row r="446" spans="1:8" x14ac:dyDescent="0.25">
      <c r="A446" s="189">
        <v>1</v>
      </c>
      <c r="B446" s="29" t="s">
        <v>192</v>
      </c>
      <c r="C446" s="28"/>
      <c r="D446" s="19"/>
      <c r="E446" s="19"/>
      <c r="F446" s="19"/>
      <c r="G446" s="19"/>
      <c r="H446" s="215"/>
    </row>
    <row r="447" spans="1:8" x14ac:dyDescent="0.25">
      <c r="A447" s="189">
        <v>1</v>
      </c>
      <c r="B447" s="29" t="s">
        <v>224</v>
      </c>
      <c r="C447" s="28"/>
      <c r="D447" s="19"/>
      <c r="E447" s="19"/>
      <c r="F447" s="19"/>
      <c r="G447" s="19"/>
      <c r="H447" s="215"/>
    </row>
    <row r="448" spans="1:8" x14ac:dyDescent="0.25">
      <c r="A448" s="189">
        <v>1</v>
      </c>
      <c r="B448" s="33" t="s">
        <v>230</v>
      </c>
      <c r="C448" s="28"/>
      <c r="D448" s="19"/>
      <c r="E448" s="19"/>
      <c r="F448" s="19"/>
      <c r="G448" s="19"/>
      <c r="H448" s="215"/>
    </row>
    <row r="449" spans="1:9" x14ac:dyDescent="0.25">
      <c r="A449" s="189">
        <v>1</v>
      </c>
      <c r="B449" s="34" t="s">
        <v>120</v>
      </c>
      <c r="C449" s="28"/>
      <c r="D449" s="19"/>
      <c r="E449" s="19"/>
      <c r="F449" s="19"/>
      <c r="G449" s="19"/>
      <c r="H449" s="215"/>
    </row>
    <row r="450" spans="1:9" x14ac:dyDescent="0.25">
      <c r="A450" s="189">
        <v>1</v>
      </c>
      <c r="B450" s="33" t="s">
        <v>154</v>
      </c>
      <c r="C450" s="28"/>
      <c r="D450" s="19"/>
      <c r="E450" s="19"/>
      <c r="F450" s="19"/>
      <c r="G450" s="19"/>
      <c r="H450" s="215"/>
    </row>
    <row r="451" spans="1:9" ht="30" x14ac:dyDescent="0.25">
      <c r="A451" s="189">
        <v>1</v>
      </c>
      <c r="B451" s="34" t="s">
        <v>121</v>
      </c>
      <c r="C451" s="28"/>
      <c r="D451" s="19">
        <v>13728</v>
      </c>
      <c r="E451" s="19"/>
      <c r="F451" s="19"/>
      <c r="G451" s="19"/>
      <c r="H451" s="215"/>
    </row>
    <row r="452" spans="1:9" x14ac:dyDescent="0.25">
      <c r="A452" s="189">
        <v>1</v>
      </c>
      <c r="B452" s="35" t="s">
        <v>166</v>
      </c>
      <c r="C452" s="28"/>
      <c r="D452" s="19"/>
      <c r="E452" s="19"/>
      <c r="F452" s="19"/>
      <c r="G452" s="19"/>
      <c r="H452" s="215"/>
    </row>
    <row r="453" spans="1:9" x14ac:dyDescent="0.25">
      <c r="A453" s="189">
        <v>1</v>
      </c>
      <c r="B453" s="36" t="s">
        <v>222</v>
      </c>
      <c r="C453" s="28"/>
      <c r="D453" s="19"/>
      <c r="E453" s="19"/>
      <c r="F453" s="19"/>
      <c r="G453" s="19"/>
      <c r="H453" s="215"/>
    </row>
    <row r="454" spans="1:9" x14ac:dyDescent="0.25">
      <c r="A454" s="189">
        <v>1</v>
      </c>
      <c r="B454" s="37" t="s">
        <v>160</v>
      </c>
      <c r="C454" s="28"/>
      <c r="D454" s="25">
        <f>D426+ROUND(D449*3.2,0)+D451</f>
        <v>77755</v>
      </c>
      <c r="E454" s="19"/>
      <c r="F454" s="19"/>
      <c r="G454" s="19"/>
      <c r="H454" s="215"/>
    </row>
    <row r="455" spans="1:9" ht="15.75" customHeight="1" x14ac:dyDescent="0.25">
      <c r="A455" s="189">
        <v>1</v>
      </c>
      <c r="B455" s="130" t="s">
        <v>159</v>
      </c>
      <c r="C455" s="116"/>
      <c r="D455" s="25">
        <f>D424+D454</f>
        <v>263796</v>
      </c>
      <c r="E455" s="19"/>
      <c r="F455" s="19"/>
      <c r="G455" s="19"/>
      <c r="H455" s="215"/>
    </row>
    <row r="456" spans="1:9" x14ac:dyDescent="0.25">
      <c r="A456" s="189">
        <v>1</v>
      </c>
      <c r="B456" s="74" t="s">
        <v>8</v>
      </c>
      <c r="C456" s="260"/>
      <c r="D456" s="260"/>
      <c r="E456" s="19"/>
      <c r="F456" s="19"/>
      <c r="G456" s="19"/>
    </row>
    <row r="457" spans="1:9" x14ac:dyDescent="0.25">
      <c r="A457" s="189">
        <v>1</v>
      </c>
      <c r="B457" s="102" t="s">
        <v>89</v>
      </c>
      <c r="C457" s="260"/>
      <c r="D457" s="260"/>
      <c r="E457" s="19"/>
      <c r="F457" s="19"/>
      <c r="G457" s="19"/>
    </row>
    <row r="458" spans="1:9" x14ac:dyDescent="0.25">
      <c r="A458" s="189">
        <v>1</v>
      </c>
      <c r="B458" s="51" t="s">
        <v>140</v>
      </c>
      <c r="C458" s="191">
        <v>240</v>
      </c>
      <c r="D458" s="19">
        <v>772</v>
      </c>
      <c r="E458" s="149">
        <v>8</v>
      </c>
      <c r="F458" s="19">
        <f>ROUND(G458/C458,0)</f>
        <v>26</v>
      </c>
      <c r="G458" s="19">
        <f>ROUND(D458*E458,0)</f>
        <v>6176</v>
      </c>
    </row>
    <row r="459" spans="1:9" ht="17.25" customHeight="1" x14ac:dyDescent="0.25">
      <c r="A459" s="189">
        <v>1</v>
      </c>
      <c r="B459" s="52" t="s">
        <v>141</v>
      </c>
      <c r="C459" s="191"/>
      <c r="D459" s="76">
        <f t="shared" ref="D459:G460" si="5">D458</f>
        <v>772</v>
      </c>
      <c r="E459" s="227">
        <f t="shared" si="5"/>
        <v>8</v>
      </c>
      <c r="F459" s="76">
        <f t="shared" si="5"/>
        <v>26</v>
      </c>
      <c r="G459" s="76">
        <f t="shared" si="5"/>
        <v>6176</v>
      </c>
    </row>
    <row r="460" spans="1:9" ht="17.25" customHeight="1" x14ac:dyDescent="0.25">
      <c r="A460" s="189">
        <v>1</v>
      </c>
      <c r="B460" s="252" t="s">
        <v>117</v>
      </c>
      <c r="C460" s="191"/>
      <c r="D460" s="248">
        <f t="shared" si="5"/>
        <v>772</v>
      </c>
      <c r="E460" s="228">
        <f t="shared" si="5"/>
        <v>8</v>
      </c>
      <c r="F460" s="248">
        <f t="shared" si="5"/>
        <v>26</v>
      </c>
      <c r="G460" s="248">
        <f t="shared" si="5"/>
        <v>6176</v>
      </c>
    </row>
    <row r="461" spans="1:9" s="189" customFormat="1" ht="15.75" thickBot="1" x14ac:dyDescent="0.3">
      <c r="A461" s="189">
        <v>1</v>
      </c>
      <c r="B461" s="220" t="s">
        <v>11</v>
      </c>
      <c r="C461" s="220"/>
      <c r="D461" s="263"/>
      <c r="E461" s="263"/>
      <c r="F461" s="263"/>
      <c r="G461" s="263"/>
      <c r="I461" s="185"/>
    </row>
    <row r="462" spans="1:9" ht="15.75" thickBot="1" x14ac:dyDescent="0.3">
      <c r="A462" s="189">
        <v>1</v>
      </c>
      <c r="B462" s="246"/>
      <c r="C462" s="247"/>
      <c r="D462" s="213"/>
      <c r="E462" s="213"/>
      <c r="F462" s="213"/>
      <c r="G462" s="213"/>
    </row>
    <row r="463" spans="1:9" x14ac:dyDescent="0.25">
      <c r="A463" s="189">
        <v>1</v>
      </c>
      <c r="B463" s="246"/>
      <c r="C463" s="247"/>
      <c r="D463" s="213"/>
      <c r="E463" s="213"/>
      <c r="F463" s="213"/>
      <c r="G463" s="213"/>
      <c r="I463" s="189"/>
    </row>
    <row r="464" spans="1:9" x14ac:dyDescent="0.25">
      <c r="A464" s="189">
        <v>1</v>
      </c>
      <c r="B464" s="190" t="s">
        <v>164</v>
      </c>
      <c r="C464" s="191"/>
      <c r="D464" s="19"/>
      <c r="E464" s="19"/>
      <c r="F464" s="19"/>
      <c r="G464" s="19"/>
    </row>
    <row r="465" spans="1:8" x14ac:dyDescent="0.25">
      <c r="A465" s="189">
        <v>1</v>
      </c>
      <c r="B465" s="27" t="s">
        <v>162</v>
      </c>
      <c r="C465" s="28"/>
      <c r="D465" s="19"/>
      <c r="E465" s="19"/>
      <c r="F465" s="19"/>
      <c r="G465" s="19"/>
    </row>
    <row r="466" spans="1:8" x14ac:dyDescent="0.25">
      <c r="A466" s="189">
        <v>1</v>
      </c>
      <c r="B466" s="29" t="s">
        <v>122</v>
      </c>
      <c r="C466" s="28"/>
      <c r="D466" s="19">
        <f>D467+D468+D469+D470</f>
        <v>14000</v>
      </c>
      <c r="E466" s="19"/>
      <c r="F466" s="19"/>
      <c r="G466" s="19"/>
    </row>
    <row r="467" spans="1:8" x14ac:dyDescent="0.25">
      <c r="A467" s="189">
        <v>1</v>
      </c>
      <c r="B467" s="29" t="s">
        <v>155</v>
      </c>
      <c r="C467" s="28"/>
      <c r="D467" s="19"/>
      <c r="E467" s="19"/>
      <c r="F467" s="19"/>
      <c r="G467" s="19"/>
    </row>
    <row r="468" spans="1:8" ht="30" x14ac:dyDescent="0.25">
      <c r="A468" s="189">
        <v>1</v>
      </c>
      <c r="B468" s="29" t="s">
        <v>183</v>
      </c>
      <c r="C468" s="28"/>
      <c r="D468" s="19">
        <v>2000</v>
      </c>
      <c r="E468" s="19"/>
      <c r="F468" s="19"/>
      <c r="G468" s="19"/>
    </row>
    <row r="469" spans="1:8" ht="30" x14ac:dyDescent="0.25">
      <c r="A469" s="189">
        <v>1</v>
      </c>
      <c r="B469" s="29" t="s">
        <v>184</v>
      </c>
      <c r="C469" s="28"/>
      <c r="D469" s="19">
        <v>500</v>
      </c>
      <c r="E469" s="19"/>
      <c r="F469" s="19"/>
      <c r="G469" s="19"/>
    </row>
    <row r="470" spans="1:8" x14ac:dyDescent="0.25">
      <c r="A470" s="189">
        <v>1</v>
      </c>
      <c r="B470" s="29" t="s">
        <v>185</v>
      </c>
      <c r="C470" s="28"/>
      <c r="D470" s="19">
        <v>11500</v>
      </c>
      <c r="E470" s="19"/>
      <c r="F470" s="19"/>
      <c r="G470" s="19"/>
    </row>
    <row r="471" spans="1:8" x14ac:dyDescent="0.25">
      <c r="A471" s="189">
        <v>1</v>
      </c>
      <c r="B471" s="34" t="s">
        <v>120</v>
      </c>
      <c r="C471" s="28"/>
      <c r="D471" s="19">
        <v>45000</v>
      </c>
      <c r="E471" s="19"/>
      <c r="F471" s="19"/>
      <c r="G471" s="19"/>
    </row>
    <row r="472" spans="1:8" x14ac:dyDescent="0.25">
      <c r="A472" s="189">
        <v>1</v>
      </c>
      <c r="B472" s="33" t="s">
        <v>154</v>
      </c>
      <c r="C472" s="28"/>
      <c r="D472" s="19"/>
      <c r="E472" s="19"/>
      <c r="F472" s="19"/>
      <c r="G472" s="19"/>
    </row>
    <row r="473" spans="1:8" x14ac:dyDescent="0.25">
      <c r="A473" s="189">
        <v>1</v>
      </c>
      <c r="B473" s="37" t="s">
        <v>132</v>
      </c>
      <c r="C473" s="28"/>
      <c r="D473" s="25">
        <f>D466+ROUND(D471*3.2,0)</f>
        <v>158000</v>
      </c>
      <c r="E473" s="19"/>
      <c r="F473" s="19"/>
      <c r="G473" s="19"/>
      <c r="H473" s="215"/>
    </row>
    <row r="474" spans="1:8" x14ac:dyDescent="0.25">
      <c r="A474" s="189">
        <v>1</v>
      </c>
      <c r="B474" s="27" t="s">
        <v>161</v>
      </c>
      <c r="C474" s="28"/>
      <c r="D474" s="19"/>
      <c r="E474" s="19"/>
      <c r="F474" s="19"/>
      <c r="G474" s="19"/>
      <c r="H474" s="215"/>
    </row>
    <row r="475" spans="1:8" x14ac:dyDescent="0.25">
      <c r="A475" s="189">
        <v>1</v>
      </c>
      <c r="B475" s="29" t="s">
        <v>122</v>
      </c>
      <c r="C475" s="28"/>
      <c r="D475" s="19">
        <f>D476+D477+D484+D492+D493+D494+D495+D496</f>
        <v>63951</v>
      </c>
      <c r="E475" s="19"/>
      <c r="F475" s="19"/>
      <c r="G475" s="19"/>
      <c r="H475" s="215"/>
    </row>
    <row r="476" spans="1:8" x14ac:dyDescent="0.25">
      <c r="A476" s="189">
        <v>1</v>
      </c>
      <c r="B476" s="29" t="s">
        <v>155</v>
      </c>
      <c r="C476" s="28"/>
      <c r="D476" s="19"/>
      <c r="E476" s="19"/>
      <c r="F476" s="19"/>
      <c r="G476" s="19"/>
      <c r="H476" s="215"/>
    </row>
    <row r="477" spans="1:8" ht="30" x14ac:dyDescent="0.25">
      <c r="A477" s="189">
        <v>1</v>
      </c>
      <c r="B477" s="29" t="s">
        <v>156</v>
      </c>
      <c r="C477" s="28"/>
      <c r="D477" s="31">
        <f>D478+D479+D480+D482</f>
        <v>1635</v>
      </c>
      <c r="E477" s="19"/>
      <c r="F477" s="19"/>
      <c r="G477" s="19"/>
      <c r="H477" s="215"/>
    </row>
    <row r="478" spans="1:8" ht="30" x14ac:dyDescent="0.25">
      <c r="A478" s="189">
        <v>1</v>
      </c>
      <c r="B478" s="29" t="s">
        <v>157</v>
      </c>
      <c r="C478" s="28"/>
      <c r="D478" s="31"/>
      <c r="E478" s="19"/>
      <c r="F478" s="19"/>
      <c r="G478" s="19"/>
      <c r="H478" s="215"/>
    </row>
    <row r="479" spans="1:8" ht="30" x14ac:dyDescent="0.25">
      <c r="A479" s="189">
        <v>1</v>
      </c>
      <c r="B479" s="29" t="s">
        <v>158</v>
      </c>
      <c r="C479" s="28"/>
      <c r="D479" s="31"/>
      <c r="E479" s="19"/>
      <c r="F479" s="19"/>
      <c r="G479" s="19"/>
      <c r="H479" s="215"/>
    </row>
    <row r="480" spans="1:8" ht="45" x14ac:dyDescent="0.25">
      <c r="A480" s="189">
        <v>1</v>
      </c>
      <c r="B480" s="29" t="s">
        <v>216</v>
      </c>
      <c r="C480" s="28"/>
      <c r="D480" s="31">
        <v>1030</v>
      </c>
      <c r="E480" s="19"/>
      <c r="F480" s="19"/>
      <c r="G480" s="19"/>
      <c r="H480" s="215"/>
    </row>
    <row r="481" spans="1:8" x14ac:dyDescent="0.25">
      <c r="A481" s="189">
        <v>1</v>
      </c>
      <c r="B481" s="32" t="s">
        <v>217</v>
      </c>
      <c r="C481" s="28"/>
      <c r="D481" s="31">
        <v>122</v>
      </c>
      <c r="E481" s="19"/>
      <c r="F481" s="19"/>
      <c r="G481" s="19"/>
      <c r="H481" s="215"/>
    </row>
    <row r="482" spans="1:8" ht="30" x14ac:dyDescent="0.25">
      <c r="A482" s="189">
        <v>1</v>
      </c>
      <c r="B482" s="29" t="s">
        <v>218</v>
      </c>
      <c r="C482" s="28"/>
      <c r="D482" s="31">
        <v>605</v>
      </c>
      <c r="E482" s="19"/>
      <c r="F482" s="19"/>
      <c r="G482" s="19"/>
      <c r="H482" s="215"/>
    </row>
    <row r="483" spans="1:8" x14ac:dyDescent="0.25">
      <c r="A483" s="189">
        <v>1</v>
      </c>
      <c r="B483" s="32" t="s">
        <v>217</v>
      </c>
      <c r="C483" s="28"/>
      <c r="D483" s="31">
        <v>70</v>
      </c>
      <c r="E483" s="19"/>
      <c r="F483" s="19"/>
      <c r="G483" s="19"/>
      <c r="H483" s="215"/>
    </row>
    <row r="484" spans="1:8" ht="30" x14ac:dyDescent="0.25">
      <c r="A484" s="189">
        <v>1</v>
      </c>
      <c r="B484" s="29" t="s">
        <v>186</v>
      </c>
      <c r="C484" s="28"/>
      <c r="D484" s="31">
        <f>D485+D486+D488+D490</f>
        <v>62316</v>
      </c>
      <c r="E484" s="19"/>
      <c r="F484" s="19"/>
      <c r="G484" s="19"/>
      <c r="H484" s="215"/>
    </row>
    <row r="485" spans="1:8" ht="30" x14ac:dyDescent="0.25">
      <c r="A485" s="189">
        <v>1</v>
      </c>
      <c r="B485" s="29" t="s">
        <v>187</v>
      </c>
      <c r="C485" s="28"/>
      <c r="D485" s="31"/>
      <c r="E485" s="19"/>
      <c r="F485" s="19"/>
      <c r="G485" s="19"/>
      <c r="H485" s="215"/>
    </row>
    <row r="486" spans="1:8" ht="60" x14ac:dyDescent="0.25">
      <c r="A486" s="189">
        <v>1</v>
      </c>
      <c r="B486" s="29" t="s">
        <v>219</v>
      </c>
      <c r="C486" s="28"/>
      <c r="D486" s="31">
        <v>52366</v>
      </c>
      <c r="E486" s="19"/>
      <c r="F486" s="19"/>
      <c r="G486" s="19"/>
      <c r="H486" s="215"/>
    </row>
    <row r="487" spans="1:8" x14ac:dyDescent="0.25">
      <c r="A487" s="189">
        <v>1</v>
      </c>
      <c r="B487" s="32" t="s">
        <v>217</v>
      </c>
      <c r="C487" s="28"/>
      <c r="D487" s="31">
        <v>13267</v>
      </c>
      <c r="E487" s="19"/>
      <c r="F487" s="19"/>
      <c r="G487" s="19"/>
      <c r="H487" s="215"/>
    </row>
    <row r="488" spans="1:8" ht="45" x14ac:dyDescent="0.25">
      <c r="A488" s="189">
        <v>1</v>
      </c>
      <c r="B488" s="29" t="s">
        <v>220</v>
      </c>
      <c r="C488" s="28"/>
      <c r="D488" s="31">
        <v>9950</v>
      </c>
      <c r="E488" s="19"/>
      <c r="F488" s="19"/>
      <c r="G488" s="19"/>
      <c r="H488" s="215"/>
    </row>
    <row r="489" spans="1:8" x14ac:dyDescent="0.25">
      <c r="A489" s="189">
        <v>1</v>
      </c>
      <c r="B489" s="32" t="s">
        <v>217</v>
      </c>
      <c r="C489" s="28"/>
      <c r="D489" s="31">
        <v>6650</v>
      </c>
      <c r="E489" s="19"/>
      <c r="F489" s="19"/>
      <c r="G489" s="19"/>
      <c r="H489" s="215"/>
    </row>
    <row r="490" spans="1:8" ht="30" x14ac:dyDescent="0.25">
      <c r="A490" s="189">
        <v>1</v>
      </c>
      <c r="B490" s="29" t="s">
        <v>188</v>
      </c>
      <c r="C490" s="28"/>
      <c r="D490" s="31"/>
      <c r="E490" s="19"/>
      <c r="F490" s="19"/>
      <c r="G490" s="19"/>
      <c r="H490" s="215"/>
    </row>
    <row r="491" spans="1:8" x14ac:dyDescent="0.25">
      <c r="A491" s="189">
        <v>1</v>
      </c>
      <c r="B491" s="32" t="s">
        <v>217</v>
      </c>
      <c r="C491" s="28"/>
      <c r="D491" s="31"/>
      <c r="E491" s="19"/>
      <c r="F491" s="19"/>
      <c r="G491" s="19"/>
      <c r="H491" s="215"/>
    </row>
    <row r="492" spans="1:8" ht="45" x14ac:dyDescent="0.25">
      <c r="A492" s="189">
        <v>1</v>
      </c>
      <c r="B492" s="29" t="s">
        <v>189</v>
      </c>
      <c r="C492" s="28"/>
      <c r="D492" s="31"/>
      <c r="E492" s="19"/>
      <c r="F492" s="19"/>
      <c r="G492" s="19"/>
      <c r="H492" s="215"/>
    </row>
    <row r="493" spans="1:8" ht="30" x14ac:dyDescent="0.25">
      <c r="A493" s="189">
        <v>1</v>
      </c>
      <c r="B493" s="29" t="s">
        <v>190</v>
      </c>
      <c r="C493" s="28"/>
      <c r="D493" s="31"/>
      <c r="E493" s="19"/>
      <c r="F493" s="19"/>
      <c r="G493" s="19"/>
      <c r="H493" s="215"/>
    </row>
    <row r="494" spans="1:8" ht="30" x14ac:dyDescent="0.25">
      <c r="A494" s="189">
        <v>1</v>
      </c>
      <c r="B494" s="29" t="s">
        <v>191</v>
      </c>
      <c r="C494" s="28"/>
      <c r="D494" s="31"/>
      <c r="E494" s="19"/>
      <c r="F494" s="19"/>
      <c r="G494" s="19"/>
      <c r="H494" s="215"/>
    </row>
    <row r="495" spans="1:8" x14ac:dyDescent="0.25">
      <c r="A495" s="189">
        <v>1</v>
      </c>
      <c r="B495" s="29" t="s">
        <v>192</v>
      </c>
      <c r="C495" s="28"/>
      <c r="D495" s="19"/>
      <c r="E495" s="19"/>
      <c r="F495" s="19"/>
      <c r="G495" s="19"/>
      <c r="H495" s="215"/>
    </row>
    <row r="496" spans="1:8" x14ac:dyDescent="0.25">
      <c r="A496" s="189">
        <v>1</v>
      </c>
      <c r="B496" s="29" t="s">
        <v>224</v>
      </c>
      <c r="C496" s="28"/>
      <c r="D496" s="19"/>
      <c r="E496" s="19"/>
      <c r="F496" s="19"/>
      <c r="G496" s="19"/>
      <c r="H496" s="215"/>
    </row>
    <row r="497" spans="1:8" x14ac:dyDescent="0.25">
      <c r="A497" s="189">
        <v>1</v>
      </c>
      <c r="B497" s="33" t="s">
        <v>230</v>
      </c>
      <c r="C497" s="28"/>
      <c r="D497" s="19"/>
      <c r="E497" s="19"/>
      <c r="F497" s="19"/>
      <c r="G497" s="19"/>
      <c r="H497" s="215"/>
    </row>
    <row r="498" spans="1:8" x14ac:dyDescent="0.25">
      <c r="A498" s="189">
        <v>1</v>
      </c>
      <c r="B498" s="34" t="s">
        <v>120</v>
      </c>
      <c r="C498" s="28"/>
      <c r="D498" s="19"/>
      <c r="E498" s="19"/>
      <c r="F498" s="19"/>
      <c r="G498" s="19"/>
      <c r="H498" s="215"/>
    </row>
    <row r="499" spans="1:8" x14ac:dyDescent="0.25">
      <c r="A499" s="189">
        <v>1</v>
      </c>
      <c r="B499" s="33" t="s">
        <v>154</v>
      </c>
      <c r="C499" s="28"/>
      <c r="D499" s="19"/>
      <c r="E499" s="19"/>
      <c r="F499" s="19"/>
      <c r="G499" s="19"/>
      <c r="H499" s="215"/>
    </row>
    <row r="500" spans="1:8" ht="30" x14ac:dyDescent="0.25">
      <c r="A500" s="189">
        <v>1</v>
      </c>
      <c r="B500" s="34" t="s">
        <v>121</v>
      </c>
      <c r="C500" s="28"/>
      <c r="D500" s="19">
        <v>10269</v>
      </c>
      <c r="E500" s="19"/>
      <c r="F500" s="19"/>
      <c r="G500" s="19"/>
      <c r="H500" s="215"/>
    </row>
    <row r="501" spans="1:8" x14ac:dyDescent="0.25">
      <c r="A501" s="189">
        <v>1</v>
      </c>
      <c r="B501" s="35" t="s">
        <v>166</v>
      </c>
      <c r="C501" s="28"/>
      <c r="D501" s="19"/>
      <c r="E501" s="19"/>
      <c r="F501" s="19"/>
      <c r="G501" s="19"/>
      <c r="H501" s="215"/>
    </row>
    <row r="502" spans="1:8" x14ac:dyDescent="0.25">
      <c r="A502" s="189">
        <v>1</v>
      </c>
      <c r="B502" s="36" t="s">
        <v>222</v>
      </c>
      <c r="C502" s="28"/>
      <c r="D502" s="19"/>
      <c r="E502" s="19"/>
      <c r="F502" s="19"/>
      <c r="G502" s="19"/>
      <c r="H502" s="215"/>
    </row>
    <row r="503" spans="1:8" x14ac:dyDescent="0.25">
      <c r="A503" s="189">
        <v>1</v>
      </c>
      <c r="B503" s="37" t="s">
        <v>160</v>
      </c>
      <c r="C503" s="28"/>
      <c r="D503" s="25">
        <f>D475+ROUND(D498*3.2,0)+D500</f>
        <v>74220</v>
      </c>
      <c r="E503" s="19"/>
      <c r="F503" s="19"/>
      <c r="G503" s="19"/>
      <c r="H503" s="215"/>
    </row>
    <row r="504" spans="1:8" ht="15" customHeight="1" x14ac:dyDescent="0.25">
      <c r="A504" s="189">
        <v>1</v>
      </c>
      <c r="B504" s="130" t="s">
        <v>159</v>
      </c>
      <c r="C504" s="116"/>
      <c r="D504" s="25">
        <f>D473+D503</f>
        <v>232220</v>
      </c>
      <c r="E504" s="19"/>
      <c r="F504" s="19"/>
      <c r="G504" s="19"/>
      <c r="H504" s="215"/>
    </row>
    <row r="505" spans="1:8" x14ac:dyDescent="0.25">
      <c r="A505" s="189">
        <v>1</v>
      </c>
      <c r="B505" s="74" t="s">
        <v>8</v>
      </c>
      <c r="C505" s="260"/>
      <c r="D505" s="260"/>
      <c r="E505" s="19"/>
      <c r="F505" s="19"/>
      <c r="G505" s="19"/>
    </row>
    <row r="506" spans="1:8" x14ac:dyDescent="0.25">
      <c r="A506" s="189">
        <v>1</v>
      </c>
      <c r="B506" s="102" t="s">
        <v>89</v>
      </c>
      <c r="C506" s="260"/>
      <c r="D506" s="260"/>
      <c r="E506" s="19"/>
      <c r="F506" s="19"/>
      <c r="G506" s="19"/>
    </row>
    <row r="507" spans="1:8" x14ac:dyDescent="0.25">
      <c r="A507" s="189">
        <v>1</v>
      </c>
      <c r="B507" s="51" t="s">
        <v>140</v>
      </c>
      <c r="C507" s="191">
        <v>240</v>
      </c>
      <c r="D507" s="19">
        <v>900</v>
      </c>
      <c r="E507" s="149">
        <v>8</v>
      </c>
      <c r="F507" s="19">
        <f>ROUND(G507/C507,0)</f>
        <v>30</v>
      </c>
      <c r="G507" s="19">
        <f>ROUND(D507*E507,0)</f>
        <v>7200</v>
      </c>
    </row>
    <row r="508" spans="1:8" ht="17.25" customHeight="1" x14ac:dyDescent="0.25">
      <c r="A508" s="189">
        <v>1</v>
      </c>
      <c r="B508" s="52" t="s">
        <v>141</v>
      </c>
      <c r="C508" s="191"/>
      <c r="D508" s="76">
        <f t="shared" ref="D508:G509" si="6">D507</f>
        <v>900</v>
      </c>
      <c r="E508" s="227">
        <f t="shared" si="6"/>
        <v>8</v>
      </c>
      <c r="F508" s="76">
        <f t="shared" si="6"/>
        <v>30</v>
      </c>
      <c r="G508" s="76">
        <f t="shared" si="6"/>
        <v>7200</v>
      </c>
    </row>
    <row r="509" spans="1:8" ht="17.25" customHeight="1" x14ac:dyDescent="0.25">
      <c r="A509" s="189">
        <v>1</v>
      </c>
      <c r="B509" s="252" t="s">
        <v>117</v>
      </c>
      <c r="C509" s="191"/>
      <c r="D509" s="248">
        <f t="shared" si="6"/>
        <v>900</v>
      </c>
      <c r="E509" s="228">
        <f t="shared" si="6"/>
        <v>8</v>
      </c>
      <c r="F509" s="248">
        <f t="shared" si="6"/>
        <v>30</v>
      </c>
      <c r="G509" s="248">
        <f t="shared" si="6"/>
        <v>7200</v>
      </c>
    </row>
    <row r="510" spans="1:8" ht="20.25" customHeight="1" thickBot="1" x14ac:dyDescent="0.3">
      <c r="A510" s="189">
        <v>1</v>
      </c>
      <c r="B510" s="220" t="s">
        <v>11</v>
      </c>
      <c r="C510" s="220"/>
      <c r="D510" s="221"/>
      <c r="E510" s="221"/>
      <c r="F510" s="221"/>
      <c r="G510" s="221"/>
    </row>
    <row r="511" spans="1:8" ht="43.5" x14ac:dyDescent="0.25">
      <c r="A511" s="189">
        <v>1</v>
      </c>
      <c r="B511" s="264" t="s">
        <v>165</v>
      </c>
      <c r="C511" s="265"/>
      <c r="D511" s="213"/>
      <c r="E511" s="213"/>
      <c r="F511" s="213"/>
      <c r="G511" s="213"/>
    </row>
    <row r="512" spans="1:8" x14ac:dyDescent="0.25">
      <c r="A512" s="189">
        <v>1</v>
      </c>
      <c r="B512" s="192" t="s">
        <v>5</v>
      </c>
      <c r="C512" s="225"/>
      <c r="D512" s="19"/>
      <c r="E512" s="266"/>
      <c r="F512" s="19"/>
      <c r="G512" s="19"/>
    </row>
    <row r="513" spans="1:9" x14ac:dyDescent="0.25">
      <c r="A513" s="189">
        <v>1</v>
      </c>
      <c r="B513" s="16" t="s">
        <v>88</v>
      </c>
      <c r="C513" s="159">
        <v>340</v>
      </c>
      <c r="D513" s="19">
        <v>693</v>
      </c>
      <c r="E513" s="267">
        <v>9.8000000000000007</v>
      </c>
      <c r="F513" s="19">
        <f t="shared" ref="F513:F524" si="7">ROUND(G513/C513,0)</f>
        <v>20</v>
      </c>
      <c r="G513" s="19">
        <f t="shared" ref="G513:G524" si="8">ROUND(D513*E513,0)</f>
        <v>6791</v>
      </c>
    </row>
    <row r="514" spans="1:9" x14ac:dyDescent="0.25">
      <c r="A514" s="189">
        <v>1</v>
      </c>
      <c r="B514" s="16" t="s">
        <v>67</v>
      </c>
      <c r="C514" s="159">
        <v>340</v>
      </c>
      <c r="D514" s="19">
        <v>50</v>
      </c>
      <c r="E514" s="267">
        <v>11.4</v>
      </c>
      <c r="F514" s="19">
        <f t="shared" si="7"/>
        <v>2</v>
      </c>
      <c r="G514" s="19">
        <f t="shared" si="8"/>
        <v>570</v>
      </c>
    </row>
    <row r="515" spans="1:9" x14ac:dyDescent="0.25">
      <c r="A515" s="189">
        <v>1</v>
      </c>
      <c r="B515" s="16" t="s">
        <v>26</v>
      </c>
      <c r="C515" s="159">
        <v>340</v>
      </c>
      <c r="D515" s="19">
        <v>100</v>
      </c>
      <c r="E515" s="267">
        <v>6.3</v>
      </c>
      <c r="F515" s="19">
        <f t="shared" si="7"/>
        <v>2</v>
      </c>
      <c r="G515" s="19">
        <f t="shared" si="8"/>
        <v>630</v>
      </c>
    </row>
    <row r="516" spans="1:9" x14ac:dyDescent="0.25">
      <c r="A516" s="189">
        <v>1</v>
      </c>
      <c r="B516" s="16" t="s">
        <v>25</v>
      </c>
      <c r="C516" s="159">
        <v>340</v>
      </c>
      <c r="D516" s="19">
        <v>1092</v>
      </c>
      <c r="E516" s="267">
        <v>10.8</v>
      </c>
      <c r="F516" s="19">
        <f t="shared" si="7"/>
        <v>35</v>
      </c>
      <c r="G516" s="19">
        <f t="shared" si="8"/>
        <v>11794</v>
      </c>
    </row>
    <row r="517" spans="1:9" x14ac:dyDescent="0.25">
      <c r="A517" s="189">
        <v>1</v>
      </c>
      <c r="B517" s="16" t="s">
        <v>66</v>
      </c>
      <c r="C517" s="159">
        <v>340</v>
      </c>
      <c r="D517" s="19">
        <v>730</v>
      </c>
      <c r="E517" s="267">
        <v>10.1</v>
      </c>
      <c r="F517" s="19">
        <f t="shared" si="7"/>
        <v>22</v>
      </c>
      <c r="G517" s="19">
        <f t="shared" si="8"/>
        <v>7373</v>
      </c>
    </row>
    <row r="518" spans="1:9" x14ac:dyDescent="0.25">
      <c r="A518" s="189">
        <v>1</v>
      </c>
      <c r="B518" s="16" t="s">
        <v>41</v>
      </c>
      <c r="C518" s="159">
        <v>340</v>
      </c>
      <c r="D518" s="19">
        <v>145</v>
      </c>
      <c r="E518" s="267">
        <v>10.8</v>
      </c>
      <c r="F518" s="19">
        <f t="shared" si="7"/>
        <v>5</v>
      </c>
      <c r="G518" s="19">
        <f t="shared" si="8"/>
        <v>1566</v>
      </c>
    </row>
    <row r="519" spans="1:9" x14ac:dyDescent="0.25">
      <c r="A519" s="189">
        <v>1</v>
      </c>
      <c r="B519" s="16" t="s">
        <v>16</v>
      </c>
      <c r="C519" s="159">
        <v>340</v>
      </c>
      <c r="D519" s="19">
        <v>300</v>
      </c>
      <c r="E519" s="267">
        <v>11.1</v>
      </c>
      <c r="F519" s="19">
        <f t="shared" si="7"/>
        <v>10</v>
      </c>
      <c r="G519" s="19">
        <f t="shared" si="8"/>
        <v>3330</v>
      </c>
    </row>
    <row r="520" spans="1:9" x14ac:dyDescent="0.25">
      <c r="A520" s="189">
        <v>1</v>
      </c>
      <c r="B520" s="16" t="s">
        <v>24</v>
      </c>
      <c r="C520" s="159">
        <v>340</v>
      </c>
      <c r="D520" s="19">
        <v>303</v>
      </c>
      <c r="E520" s="267">
        <v>10.1</v>
      </c>
      <c r="F520" s="19">
        <f t="shared" si="7"/>
        <v>9</v>
      </c>
      <c r="G520" s="19">
        <f t="shared" si="8"/>
        <v>3060</v>
      </c>
    </row>
    <row r="521" spans="1:9" x14ac:dyDescent="0.25">
      <c r="A521" s="189">
        <v>1</v>
      </c>
      <c r="B521" s="16" t="s">
        <v>14</v>
      </c>
      <c r="C521" s="159">
        <v>340</v>
      </c>
      <c r="D521" s="19">
        <f>141+12</f>
        <v>153</v>
      </c>
      <c r="E521" s="267">
        <v>8.1999999999999993</v>
      </c>
      <c r="F521" s="19">
        <f t="shared" si="7"/>
        <v>4</v>
      </c>
      <c r="G521" s="19">
        <f t="shared" si="8"/>
        <v>1255</v>
      </c>
    </row>
    <row r="522" spans="1:9" x14ac:dyDescent="0.25">
      <c r="A522" s="189">
        <v>1</v>
      </c>
      <c r="B522" s="70" t="s">
        <v>72</v>
      </c>
      <c r="C522" s="159">
        <v>340</v>
      </c>
      <c r="D522" s="19">
        <v>180</v>
      </c>
      <c r="E522" s="267">
        <v>11</v>
      </c>
      <c r="F522" s="19">
        <f t="shared" si="7"/>
        <v>6</v>
      </c>
      <c r="G522" s="19">
        <f t="shared" si="8"/>
        <v>1980</v>
      </c>
    </row>
    <row r="523" spans="1:9" x14ac:dyDescent="0.25">
      <c r="A523" s="189">
        <v>1</v>
      </c>
      <c r="B523" s="70" t="s">
        <v>36</v>
      </c>
      <c r="C523" s="159">
        <v>340</v>
      </c>
      <c r="D523" s="19">
        <v>110</v>
      </c>
      <c r="E523" s="267">
        <v>8.5</v>
      </c>
      <c r="F523" s="19">
        <f t="shared" si="7"/>
        <v>3</v>
      </c>
      <c r="G523" s="19">
        <f t="shared" si="8"/>
        <v>935</v>
      </c>
    </row>
    <row r="524" spans="1:9" x14ac:dyDescent="0.25">
      <c r="A524" s="189">
        <v>1</v>
      </c>
      <c r="B524" s="268" t="s">
        <v>73</v>
      </c>
      <c r="C524" s="159">
        <v>340</v>
      </c>
      <c r="D524" s="19">
        <v>110</v>
      </c>
      <c r="E524" s="267">
        <v>11.5</v>
      </c>
      <c r="F524" s="19">
        <f t="shared" si="7"/>
        <v>4</v>
      </c>
      <c r="G524" s="19">
        <f t="shared" si="8"/>
        <v>1265</v>
      </c>
    </row>
    <row r="525" spans="1:9" s="189" customFormat="1" x14ac:dyDescent="0.25">
      <c r="A525" s="189">
        <v>1</v>
      </c>
      <c r="B525" s="269" t="s">
        <v>6</v>
      </c>
      <c r="C525" s="171"/>
      <c r="D525" s="25">
        <f>SUM(D513:D524)</f>
        <v>3966</v>
      </c>
      <c r="E525" s="24">
        <f>G525/D525</f>
        <v>10.224155320221886</v>
      </c>
      <c r="F525" s="25">
        <f>SUM(F513:F524)</f>
        <v>122</v>
      </c>
      <c r="G525" s="25">
        <f>SUM(G513:G524)</f>
        <v>40549</v>
      </c>
      <c r="I525" s="185"/>
    </row>
    <row r="526" spans="1:9" s="189" customFormat="1" x14ac:dyDescent="0.25">
      <c r="A526" s="189">
        <v>1</v>
      </c>
      <c r="B526" s="27" t="s">
        <v>162</v>
      </c>
      <c r="C526" s="28"/>
      <c r="D526" s="19"/>
      <c r="E526" s="24"/>
      <c r="F526" s="25"/>
      <c r="G526" s="25"/>
      <c r="I526" s="185"/>
    </row>
    <row r="527" spans="1:9" s="189" customFormat="1" x14ac:dyDescent="0.25">
      <c r="A527" s="189">
        <v>1</v>
      </c>
      <c r="B527" s="29" t="s">
        <v>122</v>
      </c>
      <c r="C527" s="28"/>
      <c r="D527" s="19">
        <f>D528+D529+D530+D531</f>
        <v>2660</v>
      </c>
      <c r="E527" s="24"/>
      <c r="F527" s="25"/>
      <c r="G527" s="25"/>
    </row>
    <row r="528" spans="1:9" s="189" customFormat="1" x14ac:dyDescent="0.25">
      <c r="A528" s="189">
        <v>1</v>
      </c>
      <c r="B528" s="29" t="s">
        <v>155</v>
      </c>
      <c r="C528" s="28"/>
      <c r="D528" s="19"/>
      <c r="E528" s="24"/>
      <c r="F528" s="25"/>
      <c r="G528" s="25"/>
    </row>
    <row r="529" spans="1:8" s="189" customFormat="1" ht="30" x14ac:dyDescent="0.25">
      <c r="A529" s="189">
        <v>1</v>
      </c>
      <c r="B529" s="29" t="s">
        <v>183</v>
      </c>
      <c r="C529" s="28"/>
      <c r="D529" s="19">
        <v>120</v>
      </c>
      <c r="E529" s="24"/>
      <c r="F529" s="25"/>
      <c r="G529" s="25"/>
    </row>
    <row r="530" spans="1:8" s="189" customFormat="1" ht="30" x14ac:dyDescent="0.25">
      <c r="A530" s="189">
        <v>1</v>
      </c>
      <c r="B530" s="29" t="s">
        <v>184</v>
      </c>
      <c r="C530" s="28"/>
      <c r="D530" s="19"/>
      <c r="E530" s="24"/>
      <c r="F530" s="25"/>
      <c r="G530" s="25"/>
    </row>
    <row r="531" spans="1:8" s="189" customFormat="1" x14ac:dyDescent="0.25">
      <c r="A531" s="189">
        <v>1</v>
      </c>
      <c r="B531" s="29" t="s">
        <v>185</v>
      </c>
      <c r="C531" s="28"/>
      <c r="D531" s="19">
        <v>2540</v>
      </c>
      <c r="E531" s="24"/>
      <c r="F531" s="25"/>
      <c r="G531" s="25"/>
      <c r="H531" s="231"/>
    </row>
    <row r="532" spans="1:8" s="189" customFormat="1" x14ac:dyDescent="0.25">
      <c r="A532" s="189">
        <v>1</v>
      </c>
      <c r="B532" s="34" t="s">
        <v>120</v>
      </c>
      <c r="C532" s="28"/>
      <c r="D532" s="19">
        <v>5500</v>
      </c>
      <c r="E532" s="24"/>
      <c r="F532" s="25"/>
      <c r="G532" s="25"/>
    </row>
    <row r="533" spans="1:8" s="189" customFormat="1" x14ac:dyDescent="0.25">
      <c r="A533" s="189">
        <v>1</v>
      </c>
      <c r="B533" s="33" t="s">
        <v>154</v>
      </c>
      <c r="C533" s="28"/>
      <c r="D533" s="19">
        <v>1500</v>
      </c>
      <c r="E533" s="24"/>
      <c r="F533" s="25"/>
      <c r="G533" s="25"/>
    </row>
    <row r="534" spans="1:8" s="189" customFormat="1" ht="14.25" x14ac:dyDescent="0.2">
      <c r="A534" s="189">
        <v>1</v>
      </c>
      <c r="B534" s="37" t="s">
        <v>132</v>
      </c>
      <c r="C534" s="28"/>
      <c r="D534" s="25">
        <f>D527+ROUND(D532*3.2,0)</f>
        <v>20260</v>
      </c>
      <c r="E534" s="24"/>
      <c r="F534" s="25"/>
      <c r="G534" s="25"/>
      <c r="H534" s="231"/>
    </row>
    <row r="535" spans="1:8" s="189" customFormat="1" x14ac:dyDescent="0.25">
      <c r="A535" s="189">
        <v>1</v>
      </c>
      <c r="B535" s="27" t="s">
        <v>161</v>
      </c>
      <c r="C535" s="28"/>
      <c r="D535" s="19"/>
      <c r="E535" s="24"/>
      <c r="F535" s="25"/>
      <c r="G535" s="25"/>
    </row>
    <row r="536" spans="1:8" s="189" customFormat="1" x14ac:dyDescent="0.25">
      <c r="A536" s="189">
        <v>1</v>
      </c>
      <c r="B536" s="29" t="s">
        <v>122</v>
      </c>
      <c r="C536" s="28"/>
      <c r="D536" s="19">
        <f>D537+D538+D545+D553+D554+D555+D556+D557</f>
        <v>4455</v>
      </c>
      <c r="E536" s="24"/>
      <c r="F536" s="25"/>
      <c r="G536" s="25"/>
    </row>
    <row r="537" spans="1:8" s="189" customFormat="1" x14ac:dyDescent="0.25">
      <c r="A537" s="189">
        <v>1</v>
      </c>
      <c r="B537" s="29" t="s">
        <v>155</v>
      </c>
      <c r="C537" s="28"/>
      <c r="D537" s="19"/>
      <c r="E537" s="24"/>
      <c r="F537" s="25"/>
      <c r="G537" s="25"/>
    </row>
    <row r="538" spans="1:8" s="189" customFormat="1" ht="30" x14ac:dyDescent="0.25">
      <c r="A538" s="189">
        <v>1</v>
      </c>
      <c r="B538" s="29" t="s">
        <v>156</v>
      </c>
      <c r="C538" s="28"/>
      <c r="D538" s="31">
        <f>D539+D540+D541+D543</f>
        <v>555</v>
      </c>
      <c r="E538" s="24"/>
      <c r="F538" s="25"/>
      <c r="G538" s="25"/>
    </row>
    <row r="539" spans="1:8" s="189" customFormat="1" ht="30" x14ac:dyDescent="0.25">
      <c r="A539" s="189">
        <v>1</v>
      </c>
      <c r="B539" s="29" t="s">
        <v>157</v>
      </c>
      <c r="C539" s="28"/>
      <c r="D539" s="31">
        <v>427</v>
      </c>
      <c r="E539" s="24"/>
      <c r="F539" s="25"/>
      <c r="G539" s="25"/>
    </row>
    <row r="540" spans="1:8" s="189" customFormat="1" ht="30" x14ac:dyDescent="0.25">
      <c r="A540" s="189">
        <v>1</v>
      </c>
      <c r="B540" s="29" t="s">
        <v>158</v>
      </c>
      <c r="C540" s="28"/>
      <c r="D540" s="31">
        <v>128</v>
      </c>
      <c r="E540" s="24"/>
      <c r="F540" s="25"/>
      <c r="G540" s="25"/>
    </row>
    <row r="541" spans="1:8" s="189" customFormat="1" ht="45" x14ac:dyDescent="0.25">
      <c r="A541" s="189">
        <v>1</v>
      </c>
      <c r="B541" s="29" t="s">
        <v>216</v>
      </c>
      <c r="C541" s="28"/>
      <c r="D541" s="31"/>
      <c r="E541" s="24"/>
      <c r="F541" s="25"/>
      <c r="G541" s="25"/>
    </row>
    <row r="542" spans="1:8" s="189" customFormat="1" x14ac:dyDescent="0.25">
      <c r="A542" s="189">
        <v>1</v>
      </c>
      <c r="B542" s="32" t="s">
        <v>217</v>
      </c>
      <c r="C542" s="28"/>
      <c r="D542" s="31"/>
      <c r="E542" s="24"/>
      <c r="F542" s="25"/>
      <c r="G542" s="25"/>
    </row>
    <row r="543" spans="1:8" s="189" customFormat="1" ht="30" x14ac:dyDescent="0.25">
      <c r="A543" s="189">
        <v>1</v>
      </c>
      <c r="B543" s="29" t="s">
        <v>218</v>
      </c>
      <c r="C543" s="28"/>
      <c r="D543" s="31"/>
      <c r="E543" s="24"/>
      <c r="F543" s="25"/>
      <c r="G543" s="25"/>
    </row>
    <row r="544" spans="1:8" s="189" customFormat="1" x14ac:dyDescent="0.25">
      <c r="A544" s="189">
        <v>1</v>
      </c>
      <c r="B544" s="32" t="s">
        <v>217</v>
      </c>
      <c r="C544" s="28"/>
      <c r="D544" s="31"/>
      <c r="E544" s="24"/>
      <c r="F544" s="25"/>
      <c r="G544" s="25"/>
    </row>
    <row r="545" spans="1:7" s="189" customFormat="1" ht="30" x14ac:dyDescent="0.25">
      <c r="A545" s="189">
        <v>1</v>
      </c>
      <c r="B545" s="29" t="s">
        <v>186</v>
      </c>
      <c r="C545" s="28"/>
      <c r="D545" s="31">
        <f>D546+D547+D549+D551</f>
        <v>400</v>
      </c>
      <c r="E545" s="24"/>
      <c r="F545" s="25"/>
      <c r="G545" s="25"/>
    </row>
    <row r="546" spans="1:7" s="189" customFormat="1" ht="30" x14ac:dyDescent="0.25">
      <c r="A546" s="189">
        <v>1</v>
      </c>
      <c r="B546" s="29" t="s">
        <v>187</v>
      </c>
      <c r="C546" s="28"/>
      <c r="D546" s="19">
        <v>400</v>
      </c>
      <c r="E546" s="24"/>
      <c r="F546" s="25"/>
      <c r="G546" s="25"/>
    </row>
    <row r="547" spans="1:7" s="189" customFormat="1" ht="60" x14ac:dyDescent="0.25">
      <c r="A547" s="189">
        <v>1</v>
      </c>
      <c r="B547" s="29" t="s">
        <v>219</v>
      </c>
      <c r="C547" s="28"/>
      <c r="D547" s="31"/>
      <c r="E547" s="24"/>
      <c r="F547" s="25"/>
      <c r="G547" s="25"/>
    </row>
    <row r="548" spans="1:7" s="189" customFormat="1" x14ac:dyDescent="0.25">
      <c r="A548" s="189">
        <v>1</v>
      </c>
      <c r="B548" s="32" t="s">
        <v>217</v>
      </c>
      <c r="C548" s="28"/>
      <c r="D548" s="31"/>
      <c r="E548" s="24"/>
      <c r="F548" s="25"/>
      <c r="G548" s="25"/>
    </row>
    <row r="549" spans="1:7" s="189" customFormat="1" ht="45" x14ac:dyDescent="0.25">
      <c r="A549" s="189">
        <v>1</v>
      </c>
      <c r="B549" s="29" t="s">
        <v>220</v>
      </c>
      <c r="C549" s="28"/>
      <c r="D549" s="31"/>
      <c r="E549" s="24"/>
      <c r="F549" s="25"/>
      <c r="G549" s="25"/>
    </row>
    <row r="550" spans="1:7" s="189" customFormat="1" x14ac:dyDescent="0.25">
      <c r="A550" s="189">
        <v>1</v>
      </c>
      <c r="B550" s="32" t="s">
        <v>217</v>
      </c>
      <c r="C550" s="28"/>
      <c r="D550" s="31"/>
      <c r="E550" s="24"/>
      <c r="F550" s="25"/>
      <c r="G550" s="25"/>
    </row>
    <row r="551" spans="1:7" s="189" customFormat="1" ht="30" x14ac:dyDescent="0.25">
      <c r="A551" s="189">
        <v>1</v>
      </c>
      <c r="B551" s="29" t="s">
        <v>188</v>
      </c>
      <c r="C551" s="28"/>
      <c r="D551" s="31"/>
      <c r="E551" s="24"/>
      <c r="F551" s="25"/>
      <c r="G551" s="25"/>
    </row>
    <row r="552" spans="1:7" s="189" customFormat="1" x14ac:dyDescent="0.25">
      <c r="A552" s="189">
        <v>1</v>
      </c>
      <c r="B552" s="32" t="s">
        <v>217</v>
      </c>
      <c r="C552" s="28"/>
      <c r="D552" s="31"/>
      <c r="E552" s="24"/>
      <c r="F552" s="25"/>
      <c r="G552" s="25"/>
    </row>
    <row r="553" spans="1:7" s="189" customFormat="1" ht="45" x14ac:dyDescent="0.25">
      <c r="A553" s="189">
        <v>1</v>
      </c>
      <c r="B553" s="29" t="s">
        <v>189</v>
      </c>
      <c r="C553" s="28"/>
      <c r="D553" s="31"/>
      <c r="E553" s="24"/>
      <c r="F553" s="25"/>
      <c r="G553" s="25"/>
    </row>
    <row r="554" spans="1:7" s="189" customFormat="1" ht="30" x14ac:dyDescent="0.25">
      <c r="A554" s="189">
        <v>1</v>
      </c>
      <c r="B554" s="29" t="s">
        <v>190</v>
      </c>
      <c r="C554" s="28"/>
      <c r="D554" s="31"/>
      <c r="E554" s="24"/>
      <c r="F554" s="25"/>
      <c r="G554" s="25"/>
    </row>
    <row r="555" spans="1:7" s="189" customFormat="1" ht="30" x14ac:dyDescent="0.25">
      <c r="A555" s="189">
        <v>1</v>
      </c>
      <c r="B555" s="29" t="s">
        <v>191</v>
      </c>
      <c r="C555" s="28"/>
      <c r="D555" s="31"/>
      <c r="E555" s="24"/>
      <c r="F555" s="25"/>
      <c r="G555" s="25"/>
    </row>
    <row r="556" spans="1:7" s="189" customFormat="1" x14ac:dyDescent="0.25">
      <c r="A556" s="189">
        <v>1</v>
      </c>
      <c r="B556" s="29" t="s">
        <v>192</v>
      </c>
      <c r="C556" s="28"/>
      <c r="D556" s="19">
        <v>3500</v>
      </c>
      <c r="E556" s="24"/>
      <c r="F556" s="25"/>
      <c r="G556" s="25"/>
    </row>
    <row r="557" spans="1:7" s="189" customFormat="1" x14ac:dyDescent="0.25">
      <c r="A557" s="189">
        <v>1</v>
      </c>
      <c r="B557" s="29" t="s">
        <v>224</v>
      </c>
      <c r="C557" s="28"/>
      <c r="D557" s="19"/>
      <c r="E557" s="24"/>
      <c r="F557" s="25"/>
      <c r="G557" s="25"/>
    </row>
    <row r="558" spans="1:7" s="189" customFormat="1" x14ac:dyDescent="0.25">
      <c r="A558" s="189">
        <v>1</v>
      </c>
      <c r="B558" s="33" t="s">
        <v>230</v>
      </c>
      <c r="C558" s="28"/>
      <c r="D558" s="19"/>
      <c r="E558" s="24"/>
      <c r="F558" s="25"/>
      <c r="G558" s="25"/>
    </row>
    <row r="559" spans="1:7" s="189" customFormat="1" x14ac:dyDescent="0.25">
      <c r="A559" s="189">
        <v>1</v>
      </c>
      <c r="B559" s="34" t="s">
        <v>120</v>
      </c>
      <c r="C559" s="28"/>
      <c r="D559" s="19">
        <v>450</v>
      </c>
      <c r="E559" s="24"/>
      <c r="F559" s="25"/>
      <c r="G559" s="25"/>
    </row>
    <row r="560" spans="1:7" s="189" customFormat="1" x14ac:dyDescent="0.25">
      <c r="A560" s="189">
        <v>1</v>
      </c>
      <c r="B560" s="33" t="s">
        <v>154</v>
      </c>
      <c r="C560" s="28"/>
      <c r="D560" s="19"/>
      <c r="E560" s="24"/>
      <c r="F560" s="25"/>
      <c r="G560" s="25"/>
    </row>
    <row r="561" spans="1:8" s="189" customFormat="1" ht="30" x14ac:dyDescent="0.25">
      <c r="A561" s="189">
        <v>1</v>
      </c>
      <c r="B561" s="34" t="s">
        <v>121</v>
      </c>
      <c r="C561" s="28"/>
      <c r="D561" s="19">
        <v>1086</v>
      </c>
      <c r="E561" s="24"/>
      <c r="F561" s="25"/>
      <c r="G561" s="25"/>
      <c r="H561" s="231"/>
    </row>
    <row r="562" spans="1:8" s="189" customFormat="1" x14ac:dyDescent="0.25">
      <c r="A562" s="189">
        <v>1</v>
      </c>
      <c r="B562" s="35" t="s">
        <v>166</v>
      </c>
      <c r="C562" s="28"/>
      <c r="D562" s="19"/>
      <c r="E562" s="24"/>
      <c r="F562" s="25"/>
      <c r="G562" s="25"/>
    </row>
    <row r="563" spans="1:8" s="189" customFormat="1" x14ac:dyDescent="0.25">
      <c r="A563" s="189">
        <v>1</v>
      </c>
      <c r="B563" s="36" t="s">
        <v>222</v>
      </c>
      <c r="C563" s="28"/>
      <c r="D563" s="19">
        <v>786</v>
      </c>
      <c r="E563" s="24"/>
      <c r="F563" s="25"/>
      <c r="G563" s="25"/>
    </row>
    <row r="564" spans="1:8" s="189" customFormat="1" ht="14.25" x14ac:dyDescent="0.2">
      <c r="A564" s="189">
        <v>1</v>
      </c>
      <c r="B564" s="37" t="s">
        <v>160</v>
      </c>
      <c r="C564" s="28"/>
      <c r="D564" s="25">
        <f>D536+ROUND(D559*3.2,0)+D561</f>
        <v>6981</v>
      </c>
      <c r="E564" s="24"/>
      <c r="F564" s="25"/>
      <c r="G564" s="25"/>
    </row>
    <row r="565" spans="1:8" s="189" customFormat="1" ht="15.75" customHeight="1" x14ac:dyDescent="0.2">
      <c r="A565" s="189">
        <v>1</v>
      </c>
      <c r="B565" s="130" t="s">
        <v>159</v>
      </c>
      <c r="C565" s="28"/>
      <c r="D565" s="25">
        <f>D534+D564</f>
        <v>27241</v>
      </c>
      <c r="E565" s="24"/>
      <c r="F565" s="25"/>
      <c r="G565" s="25"/>
    </row>
    <row r="566" spans="1:8" s="189" customFormat="1" ht="18.75" customHeight="1" x14ac:dyDescent="0.25">
      <c r="A566" s="189">
        <v>1</v>
      </c>
      <c r="B566" s="82" t="s">
        <v>123</v>
      </c>
      <c r="C566" s="19"/>
      <c r="D566" s="19"/>
      <c r="E566" s="19"/>
      <c r="F566" s="19"/>
      <c r="G566" s="19"/>
    </row>
    <row r="567" spans="1:8" s="189" customFormat="1" x14ac:dyDescent="0.25">
      <c r="A567" s="189">
        <v>1</v>
      </c>
      <c r="B567" s="148" t="s">
        <v>21</v>
      </c>
      <c r="C567" s="19"/>
      <c r="D567" s="19">
        <v>550</v>
      </c>
      <c r="E567" s="19"/>
      <c r="F567" s="19"/>
      <c r="G567" s="19"/>
    </row>
    <row r="568" spans="1:8" s="189" customFormat="1" x14ac:dyDescent="0.25">
      <c r="A568" s="189">
        <v>1</v>
      </c>
      <c r="B568" s="148" t="s">
        <v>37</v>
      </c>
      <c r="C568" s="19"/>
      <c r="D568" s="19">
        <v>440</v>
      </c>
      <c r="E568" s="19"/>
      <c r="F568" s="19"/>
      <c r="G568" s="19"/>
    </row>
    <row r="569" spans="1:8" s="189" customFormat="1" x14ac:dyDescent="0.25">
      <c r="A569" s="189">
        <v>1</v>
      </c>
      <c r="B569" s="39" t="s">
        <v>125</v>
      </c>
      <c r="C569" s="19"/>
      <c r="D569" s="19">
        <v>80</v>
      </c>
      <c r="E569" s="19"/>
      <c r="F569" s="19"/>
      <c r="G569" s="19"/>
    </row>
    <row r="570" spans="1:8" s="189" customFormat="1" x14ac:dyDescent="0.25">
      <c r="A570" s="189">
        <v>1</v>
      </c>
      <c r="B570" s="148" t="s">
        <v>124</v>
      </c>
      <c r="C570" s="19"/>
      <c r="D570" s="19">
        <v>50</v>
      </c>
      <c r="E570" s="19"/>
      <c r="F570" s="19"/>
      <c r="G570" s="19"/>
    </row>
    <row r="571" spans="1:8" s="189" customFormat="1" x14ac:dyDescent="0.25">
      <c r="A571" s="189">
        <v>1</v>
      </c>
      <c r="B571" s="148" t="s">
        <v>20</v>
      </c>
      <c r="C571" s="19"/>
      <c r="D571" s="19">
        <v>40</v>
      </c>
      <c r="E571" s="19"/>
      <c r="F571" s="19"/>
      <c r="G571" s="19"/>
    </row>
    <row r="572" spans="1:8" s="189" customFormat="1" x14ac:dyDescent="0.25">
      <c r="A572" s="189">
        <v>1</v>
      </c>
      <c r="B572" s="148" t="s">
        <v>167</v>
      </c>
      <c r="C572" s="19"/>
      <c r="D572" s="19">
        <v>50</v>
      </c>
      <c r="E572" s="19"/>
      <c r="F572" s="19"/>
      <c r="G572" s="19"/>
    </row>
    <row r="573" spans="1:8" s="189" customFormat="1" x14ac:dyDescent="0.25">
      <c r="A573" s="189">
        <v>1</v>
      </c>
      <c r="B573" s="148" t="s">
        <v>18</v>
      </c>
      <c r="C573" s="19"/>
      <c r="D573" s="19">
        <v>30</v>
      </c>
      <c r="E573" s="19"/>
      <c r="F573" s="19"/>
      <c r="G573" s="19"/>
    </row>
    <row r="574" spans="1:8" s="189" customFormat="1" x14ac:dyDescent="0.25">
      <c r="A574" s="189">
        <v>1</v>
      </c>
      <c r="B574" s="148" t="s">
        <v>168</v>
      </c>
      <c r="C574" s="19"/>
      <c r="D574" s="19">
        <v>25</v>
      </c>
      <c r="E574" s="19"/>
      <c r="F574" s="19"/>
      <c r="G574" s="19"/>
    </row>
    <row r="575" spans="1:8" s="189" customFormat="1" x14ac:dyDescent="0.25">
      <c r="A575" s="189">
        <v>1</v>
      </c>
      <c r="B575" s="148" t="s">
        <v>55</v>
      </c>
      <c r="C575" s="19"/>
      <c r="D575" s="19">
        <v>30</v>
      </c>
      <c r="E575" s="19"/>
      <c r="F575" s="19"/>
      <c r="G575" s="19"/>
    </row>
    <row r="576" spans="1:8" s="189" customFormat="1" x14ac:dyDescent="0.25">
      <c r="A576" s="189">
        <v>1</v>
      </c>
      <c r="B576" s="148" t="s">
        <v>54</v>
      </c>
      <c r="C576" s="19"/>
      <c r="D576" s="19">
        <v>30</v>
      </c>
      <c r="E576" s="19"/>
      <c r="F576" s="19"/>
      <c r="G576" s="19"/>
    </row>
    <row r="577" spans="1:7" s="189" customFormat="1" x14ac:dyDescent="0.25">
      <c r="A577" s="189">
        <v>1</v>
      </c>
      <c r="B577" s="148" t="s">
        <v>169</v>
      </c>
      <c r="C577" s="19"/>
      <c r="D577" s="19">
        <v>30</v>
      </c>
      <c r="E577" s="19"/>
      <c r="F577" s="19"/>
      <c r="G577" s="19"/>
    </row>
    <row r="578" spans="1:7" s="189" customFormat="1" x14ac:dyDescent="0.25">
      <c r="A578" s="189">
        <v>1</v>
      </c>
      <c r="B578" s="148" t="s">
        <v>38</v>
      </c>
      <c r="C578" s="19"/>
      <c r="D578" s="19">
        <v>50</v>
      </c>
      <c r="E578" s="19"/>
      <c r="F578" s="19"/>
      <c r="G578" s="19"/>
    </row>
    <row r="579" spans="1:7" s="189" customFormat="1" x14ac:dyDescent="0.25">
      <c r="A579" s="189">
        <v>1</v>
      </c>
      <c r="B579" s="148" t="s">
        <v>40</v>
      </c>
      <c r="C579" s="19"/>
      <c r="D579" s="19">
        <v>20</v>
      </c>
      <c r="E579" s="19"/>
      <c r="F579" s="19"/>
      <c r="G579" s="19"/>
    </row>
    <row r="580" spans="1:7" s="189" customFormat="1" ht="15.75" customHeight="1" x14ac:dyDescent="0.25">
      <c r="A580" s="189">
        <v>1</v>
      </c>
      <c r="B580" s="41" t="s">
        <v>8</v>
      </c>
      <c r="C580" s="19"/>
      <c r="D580" s="139"/>
      <c r="E580" s="139"/>
      <c r="F580" s="139"/>
      <c r="G580" s="19"/>
    </row>
    <row r="581" spans="1:7" s="189" customFormat="1" ht="15.75" customHeight="1" x14ac:dyDescent="0.25">
      <c r="A581" s="189">
        <v>1</v>
      </c>
      <c r="B581" s="74" t="s">
        <v>139</v>
      </c>
      <c r="C581" s="139"/>
      <c r="D581" s="140"/>
      <c r="E581" s="139"/>
      <c r="F581" s="140"/>
      <c r="G581" s="19"/>
    </row>
    <row r="582" spans="1:7" s="189" customFormat="1" ht="15.75" customHeight="1" x14ac:dyDescent="0.25">
      <c r="A582" s="189">
        <v>1</v>
      </c>
      <c r="B582" s="43" t="s">
        <v>9</v>
      </c>
      <c r="C582" s="139">
        <v>300</v>
      </c>
      <c r="D582" s="19">
        <v>40</v>
      </c>
      <c r="E582" s="141">
        <v>6</v>
      </c>
      <c r="F582" s="19">
        <f t="shared" ref="F582:F587" si="9">ROUND(G582/C582,0)</f>
        <v>1</v>
      </c>
      <c r="G582" s="19">
        <f t="shared" ref="G582:G587" si="10">D582*E582</f>
        <v>240</v>
      </c>
    </row>
    <row r="583" spans="1:7" s="189" customFormat="1" ht="15.75" customHeight="1" x14ac:dyDescent="0.25">
      <c r="A583" s="189">
        <v>1</v>
      </c>
      <c r="B583" s="43" t="s">
        <v>66</v>
      </c>
      <c r="C583" s="139">
        <v>300</v>
      </c>
      <c r="D583" s="19">
        <v>60</v>
      </c>
      <c r="E583" s="141">
        <v>7</v>
      </c>
      <c r="F583" s="19">
        <f t="shared" si="9"/>
        <v>1</v>
      </c>
      <c r="G583" s="19">
        <f t="shared" si="10"/>
        <v>420</v>
      </c>
    </row>
    <row r="584" spans="1:7" s="189" customFormat="1" ht="15.75" customHeight="1" x14ac:dyDescent="0.25">
      <c r="A584" s="189">
        <v>1</v>
      </c>
      <c r="B584" s="43" t="s">
        <v>24</v>
      </c>
      <c r="C584" s="139">
        <v>300</v>
      </c>
      <c r="D584" s="19">
        <v>75</v>
      </c>
      <c r="E584" s="141">
        <v>7</v>
      </c>
      <c r="F584" s="19">
        <f t="shared" si="9"/>
        <v>2</v>
      </c>
      <c r="G584" s="19">
        <f t="shared" si="10"/>
        <v>525</v>
      </c>
    </row>
    <row r="585" spans="1:7" s="189" customFormat="1" ht="14.25" customHeight="1" x14ac:dyDescent="0.25">
      <c r="A585" s="189">
        <v>1</v>
      </c>
      <c r="B585" s="43" t="s">
        <v>41</v>
      </c>
      <c r="C585" s="139">
        <v>300</v>
      </c>
      <c r="D585" s="19">
        <v>50</v>
      </c>
      <c r="E585" s="141">
        <v>7</v>
      </c>
      <c r="F585" s="19">
        <f t="shared" si="9"/>
        <v>1</v>
      </c>
      <c r="G585" s="19">
        <f t="shared" si="10"/>
        <v>350</v>
      </c>
    </row>
    <row r="586" spans="1:7" s="189" customFormat="1" ht="17.25" customHeight="1" x14ac:dyDescent="0.25">
      <c r="A586" s="189">
        <v>1</v>
      </c>
      <c r="B586" s="43" t="s">
        <v>51</v>
      </c>
      <c r="C586" s="139">
        <v>300</v>
      </c>
      <c r="D586" s="19">
        <v>60</v>
      </c>
      <c r="E586" s="141">
        <v>6</v>
      </c>
      <c r="F586" s="19">
        <f t="shared" si="9"/>
        <v>1</v>
      </c>
      <c r="G586" s="19">
        <f t="shared" si="10"/>
        <v>360</v>
      </c>
    </row>
    <row r="587" spans="1:7" s="189" customFormat="1" ht="16.5" customHeight="1" x14ac:dyDescent="0.25">
      <c r="A587" s="189">
        <v>1</v>
      </c>
      <c r="B587" s="43" t="s">
        <v>73</v>
      </c>
      <c r="C587" s="139">
        <v>300</v>
      </c>
      <c r="D587" s="19">
        <v>70</v>
      </c>
      <c r="E587" s="141">
        <v>9</v>
      </c>
      <c r="F587" s="19">
        <f t="shared" si="9"/>
        <v>2</v>
      </c>
      <c r="G587" s="19">
        <f t="shared" si="10"/>
        <v>630</v>
      </c>
    </row>
    <row r="588" spans="1:7" s="189" customFormat="1" x14ac:dyDescent="0.25">
      <c r="A588" s="189">
        <v>1</v>
      </c>
      <c r="B588" s="52" t="s">
        <v>10</v>
      </c>
      <c r="C588" s="139"/>
      <c r="D588" s="76">
        <f>SUM(D582:D587)</f>
        <v>355</v>
      </c>
      <c r="E588" s="24">
        <f>G588/D588</f>
        <v>7.112676056338028</v>
      </c>
      <c r="F588" s="270">
        <f>SUM(F582:F587)</f>
        <v>8</v>
      </c>
      <c r="G588" s="25">
        <f>SUM(G582:G587)</f>
        <v>2525</v>
      </c>
    </row>
    <row r="589" spans="1:7" s="189" customFormat="1" x14ac:dyDescent="0.25">
      <c r="A589" s="189">
        <v>1</v>
      </c>
      <c r="B589" s="102" t="s">
        <v>89</v>
      </c>
      <c r="C589" s="139"/>
      <c r="D589" s="76"/>
      <c r="E589" s="24"/>
      <c r="F589" s="271"/>
      <c r="G589" s="25"/>
    </row>
    <row r="590" spans="1:7" s="189" customFormat="1" x14ac:dyDescent="0.25">
      <c r="A590" s="189">
        <v>1</v>
      </c>
      <c r="B590" s="51" t="s">
        <v>140</v>
      </c>
      <c r="C590" s="272">
        <v>240</v>
      </c>
      <c r="D590" s="273">
        <v>100</v>
      </c>
      <c r="E590" s="274">
        <v>8</v>
      </c>
      <c r="F590" s="19">
        <f>ROUND(G590/C590,0)</f>
        <v>3</v>
      </c>
      <c r="G590" s="273">
        <f>ROUND(D590*E590,0)</f>
        <v>800</v>
      </c>
    </row>
    <row r="591" spans="1:7" s="189" customFormat="1" x14ac:dyDescent="0.25">
      <c r="A591" s="189">
        <v>1</v>
      </c>
      <c r="B591" s="16" t="s">
        <v>88</v>
      </c>
      <c r="C591" s="272">
        <v>240</v>
      </c>
      <c r="D591" s="273">
        <v>60</v>
      </c>
      <c r="E591" s="275">
        <v>3</v>
      </c>
      <c r="F591" s="19">
        <f>ROUND(G591/C591,0)</f>
        <v>1</v>
      </c>
      <c r="G591" s="273">
        <f>ROUND(D591*E591,0)</f>
        <v>180</v>
      </c>
    </row>
    <row r="592" spans="1:7" s="189" customFormat="1" x14ac:dyDescent="0.25">
      <c r="A592" s="189">
        <v>1</v>
      </c>
      <c r="B592" s="276" t="s">
        <v>141</v>
      </c>
      <c r="C592" s="272"/>
      <c r="D592" s="277">
        <f>D590+D591</f>
        <v>160</v>
      </c>
      <c r="E592" s="55">
        <f>G592/D592</f>
        <v>6.125</v>
      </c>
      <c r="F592" s="270">
        <f>F590+F591</f>
        <v>4</v>
      </c>
      <c r="G592" s="278">
        <f>G590+G591</f>
        <v>980</v>
      </c>
    </row>
    <row r="593" spans="1:9" s="189" customFormat="1" ht="18" customHeight="1" x14ac:dyDescent="0.25">
      <c r="A593" s="189">
        <v>1</v>
      </c>
      <c r="B593" s="143" t="s">
        <v>117</v>
      </c>
      <c r="C593" s="272"/>
      <c r="D593" s="25">
        <f>D588+D592</f>
        <v>515</v>
      </c>
      <c r="E593" s="24">
        <f>G593/D593</f>
        <v>6.8058252427184467</v>
      </c>
      <c r="F593" s="25">
        <f>F588+F592</f>
        <v>12</v>
      </c>
      <c r="G593" s="25">
        <f>G588+G592</f>
        <v>3505</v>
      </c>
    </row>
    <row r="594" spans="1:9" s="189" customFormat="1" ht="30" customHeight="1" x14ac:dyDescent="0.25">
      <c r="A594" s="189">
        <v>1</v>
      </c>
      <c r="B594" s="58" t="s">
        <v>180</v>
      </c>
      <c r="C594" s="171"/>
      <c r="D594" s="279">
        <v>2964</v>
      </c>
      <c r="E594" s="280"/>
      <c r="F594" s="76"/>
      <c r="G594" s="76"/>
    </row>
    <row r="595" spans="1:9" ht="15.75" thickBot="1" x14ac:dyDescent="0.3">
      <c r="A595" s="189">
        <v>1</v>
      </c>
      <c r="B595" s="118" t="s">
        <v>11</v>
      </c>
      <c r="C595" s="281"/>
      <c r="D595" s="119"/>
      <c r="E595" s="119"/>
      <c r="F595" s="119"/>
      <c r="G595" s="119"/>
      <c r="I595" s="189"/>
    </row>
    <row r="596" spans="1:9" x14ac:dyDescent="0.25">
      <c r="A596" s="189">
        <v>1</v>
      </c>
      <c r="B596" s="223"/>
      <c r="C596" s="282"/>
      <c r="D596" s="19"/>
      <c r="E596" s="19"/>
      <c r="F596" s="19"/>
      <c r="G596" s="19"/>
      <c r="I596" s="189"/>
    </row>
    <row r="597" spans="1:9" ht="42" customHeight="1" x14ac:dyDescent="0.25">
      <c r="A597" s="189">
        <v>1</v>
      </c>
      <c r="B597" s="261" t="s">
        <v>250</v>
      </c>
      <c r="C597" s="225"/>
      <c r="D597" s="19"/>
      <c r="E597" s="19"/>
      <c r="F597" s="19"/>
      <c r="G597" s="19"/>
    </row>
    <row r="598" spans="1:9" x14ac:dyDescent="0.25">
      <c r="A598" s="189">
        <v>1</v>
      </c>
      <c r="B598" s="27" t="s">
        <v>162</v>
      </c>
      <c r="C598" s="283"/>
      <c r="D598" s="19"/>
      <c r="E598" s="19"/>
      <c r="F598" s="19"/>
      <c r="G598" s="19"/>
    </row>
    <row r="599" spans="1:9" x14ac:dyDescent="0.25">
      <c r="A599" s="189">
        <v>1</v>
      </c>
      <c r="B599" s="29" t="s">
        <v>122</v>
      </c>
      <c r="C599" s="260"/>
      <c r="D599" s="19">
        <f>D600+D601+D602+D603</f>
        <v>1998</v>
      </c>
      <c r="E599" s="19"/>
      <c r="F599" s="19"/>
      <c r="G599" s="19"/>
    </row>
    <row r="600" spans="1:9" x14ac:dyDescent="0.25">
      <c r="A600" s="189">
        <v>1</v>
      </c>
      <c r="B600" s="29" t="s">
        <v>155</v>
      </c>
      <c r="C600" s="28"/>
      <c r="D600" s="19"/>
      <c r="E600" s="19"/>
      <c r="F600" s="19"/>
      <c r="G600" s="19"/>
    </row>
    <row r="601" spans="1:9" ht="30" x14ac:dyDescent="0.25">
      <c r="A601" s="189">
        <v>1</v>
      </c>
      <c r="B601" s="29" t="s">
        <v>183</v>
      </c>
      <c r="C601" s="28"/>
      <c r="D601" s="19">
        <v>198</v>
      </c>
      <c r="E601" s="19"/>
      <c r="F601" s="19"/>
      <c r="G601" s="19"/>
    </row>
    <row r="602" spans="1:9" ht="30" x14ac:dyDescent="0.25">
      <c r="A602" s="189">
        <v>1</v>
      </c>
      <c r="B602" s="29" t="s">
        <v>184</v>
      </c>
      <c r="C602" s="28"/>
      <c r="D602" s="19"/>
      <c r="E602" s="19"/>
      <c r="F602" s="19"/>
      <c r="G602" s="19"/>
    </row>
    <row r="603" spans="1:9" x14ac:dyDescent="0.25">
      <c r="A603" s="189">
        <v>1</v>
      </c>
      <c r="B603" s="29" t="s">
        <v>185</v>
      </c>
      <c r="C603" s="28"/>
      <c r="D603" s="19">
        <v>1800</v>
      </c>
      <c r="E603" s="19"/>
      <c r="F603" s="19"/>
      <c r="G603" s="19"/>
    </row>
    <row r="604" spans="1:9" x14ac:dyDescent="0.25">
      <c r="A604" s="189">
        <v>1</v>
      </c>
      <c r="B604" s="34" t="s">
        <v>120</v>
      </c>
      <c r="C604" s="260"/>
      <c r="D604" s="19">
        <v>7216</v>
      </c>
      <c r="E604" s="19"/>
      <c r="F604" s="19"/>
      <c r="G604" s="19"/>
    </row>
    <row r="605" spans="1:9" x14ac:dyDescent="0.25">
      <c r="A605" s="189">
        <v>1</v>
      </c>
      <c r="B605" s="33" t="s">
        <v>154</v>
      </c>
      <c r="C605" s="260"/>
      <c r="D605" s="19">
        <v>3500</v>
      </c>
      <c r="E605" s="19"/>
      <c r="F605" s="19"/>
      <c r="G605" s="19"/>
    </row>
    <row r="606" spans="1:9" ht="18" customHeight="1" x14ac:dyDescent="0.25">
      <c r="A606" s="189">
        <v>1</v>
      </c>
      <c r="B606" s="37" t="s">
        <v>132</v>
      </c>
      <c r="C606" s="260"/>
      <c r="D606" s="25">
        <f>D599+ROUND(D604*3.2,0)</f>
        <v>25089</v>
      </c>
      <c r="E606" s="19"/>
      <c r="F606" s="19"/>
      <c r="G606" s="19"/>
      <c r="H606" s="215"/>
    </row>
    <row r="607" spans="1:9" x14ac:dyDescent="0.25">
      <c r="A607" s="189">
        <v>1</v>
      </c>
      <c r="B607" s="27" t="s">
        <v>161</v>
      </c>
      <c r="C607" s="28"/>
      <c r="D607" s="19"/>
      <c r="E607" s="19"/>
      <c r="F607" s="19"/>
      <c r="G607" s="19"/>
      <c r="H607" s="215"/>
    </row>
    <row r="608" spans="1:9" x14ac:dyDescent="0.25">
      <c r="A608" s="189">
        <v>1</v>
      </c>
      <c r="B608" s="29" t="s">
        <v>122</v>
      </c>
      <c r="C608" s="28"/>
      <c r="D608" s="19">
        <f>D609+D610+D617+D625+D626+D627+D628+D629</f>
        <v>995</v>
      </c>
      <c r="E608" s="19"/>
      <c r="F608" s="19"/>
      <c r="G608" s="19"/>
      <c r="H608" s="215"/>
    </row>
    <row r="609" spans="1:8" x14ac:dyDescent="0.25">
      <c r="A609" s="189">
        <v>1</v>
      </c>
      <c r="B609" s="29" t="s">
        <v>155</v>
      </c>
      <c r="C609" s="28"/>
      <c r="D609" s="19"/>
      <c r="E609" s="19"/>
      <c r="F609" s="19"/>
      <c r="G609" s="19"/>
      <c r="H609" s="215"/>
    </row>
    <row r="610" spans="1:8" ht="30" x14ac:dyDescent="0.25">
      <c r="A610" s="189">
        <v>1</v>
      </c>
      <c r="B610" s="29" t="s">
        <v>156</v>
      </c>
      <c r="C610" s="28"/>
      <c r="D610" s="31">
        <f>D611+D612+D613+D615</f>
        <v>695</v>
      </c>
      <c r="E610" s="19"/>
      <c r="F610" s="19"/>
      <c r="G610" s="19"/>
      <c r="H610" s="215"/>
    </row>
    <row r="611" spans="1:8" ht="30" x14ac:dyDescent="0.25">
      <c r="A611" s="189">
        <v>1</v>
      </c>
      <c r="B611" s="29" t="s">
        <v>157</v>
      </c>
      <c r="C611" s="28"/>
      <c r="D611" s="31">
        <v>535</v>
      </c>
      <c r="E611" s="19"/>
      <c r="F611" s="19"/>
      <c r="G611" s="19"/>
      <c r="H611" s="215"/>
    </row>
    <row r="612" spans="1:8" ht="30" x14ac:dyDescent="0.25">
      <c r="A612" s="189">
        <v>1</v>
      </c>
      <c r="B612" s="29" t="s">
        <v>158</v>
      </c>
      <c r="C612" s="28"/>
      <c r="D612" s="31">
        <v>160</v>
      </c>
      <c r="E612" s="19"/>
      <c r="F612" s="19"/>
      <c r="G612" s="19"/>
      <c r="H612" s="215"/>
    </row>
    <row r="613" spans="1:8" ht="45" x14ac:dyDescent="0.25">
      <c r="A613" s="189">
        <v>1</v>
      </c>
      <c r="B613" s="29" t="s">
        <v>216</v>
      </c>
      <c r="C613" s="28"/>
      <c r="D613" s="31"/>
      <c r="E613" s="19"/>
      <c r="F613" s="19"/>
      <c r="G613" s="19"/>
      <c r="H613" s="215"/>
    </row>
    <row r="614" spans="1:8" x14ac:dyDescent="0.25">
      <c r="A614" s="189">
        <v>1</v>
      </c>
      <c r="B614" s="32" t="s">
        <v>217</v>
      </c>
      <c r="C614" s="28"/>
      <c r="D614" s="31"/>
      <c r="E614" s="19"/>
      <c r="F614" s="19"/>
      <c r="G614" s="19"/>
      <c r="H614" s="215"/>
    </row>
    <row r="615" spans="1:8" ht="30" x14ac:dyDescent="0.25">
      <c r="A615" s="189">
        <v>1</v>
      </c>
      <c r="B615" s="29" t="s">
        <v>218</v>
      </c>
      <c r="C615" s="28"/>
      <c r="D615" s="31"/>
      <c r="E615" s="19"/>
      <c r="F615" s="19"/>
      <c r="G615" s="19"/>
      <c r="H615" s="215"/>
    </row>
    <row r="616" spans="1:8" x14ac:dyDescent="0.25">
      <c r="A616" s="189">
        <v>1</v>
      </c>
      <c r="B616" s="32" t="s">
        <v>217</v>
      </c>
      <c r="C616" s="28"/>
      <c r="D616" s="31"/>
      <c r="E616" s="19"/>
      <c r="F616" s="19"/>
      <c r="G616" s="19"/>
      <c r="H616" s="215"/>
    </row>
    <row r="617" spans="1:8" ht="30" x14ac:dyDescent="0.25">
      <c r="A617" s="189">
        <v>1</v>
      </c>
      <c r="B617" s="29" t="s">
        <v>186</v>
      </c>
      <c r="C617" s="28"/>
      <c r="D617" s="31">
        <f>D618+D619+D621+D623</f>
        <v>300</v>
      </c>
      <c r="E617" s="19"/>
      <c r="F617" s="19"/>
      <c r="G617" s="19"/>
      <c r="H617" s="215"/>
    </row>
    <row r="618" spans="1:8" ht="30" x14ac:dyDescent="0.25">
      <c r="A618" s="189">
        <v>1</v>
      </c>
      <c r="B618" s="29" t="s">
        <v>187</v>
      </c>
      <c r="C618" s="28"/>
      <c r="D618" s="31">
        <v>300</v>
      </c>
      <c r="E618" s="19"/>
      <c r="F618" s="19"/>
      <c r="G618" s="19"/>
      <c r="H618" s="215"/>
    </row>
    <row r="619" spans="1:8" ht="60" x14ac:dyDescent="0.25">
      <c r="A619" s="189">
        <v>1</v>
      </c>
      <c r="B619" s="29" t="s">
        <v>219</v>
      </c>
      <c r="C619" s="28"/>
      <c r="D619" s="31"/>
      <c r="E619" s="19"/>
      <c r="F619" s="19"/>
      <c r="G619" s="19"/>
      <c r="H619" s="215"/>
    </row>
    <row r="620" spans="1:8" x14ac:dyDescent="0.25">
      <c r="A620" s="189">
        <v>1</v>
      </c>
      <c r="B620" s="32" t="s">
        <v>217</v>
      </c>
      <c r="C620" s="28"/>
      <c r="D620" s="31"/>
      <c r="E620" s="19"/>
      <c r="F620" s="19"/>
      <c r="G620" s="19"/>
      <c r="H620" s="215"/>
    </row>
    <row r="621" spans="1:8" ht="45" x14ac:dyDescent="0.25">
      <c r="A621" s="189">
        <v>1</v>
      </c>
      <c r="B621" s="29" t="s">
        <v>220</v>
      </c>
      <c r="C621" s="28"/>
      <c r="D621" s="31"/>
      <c r="E621" s="19"/>
      <c r="F621" s="19"/>
      <c r="G621" s="19"/>
      <c r="H621" s="215"/>
    </row>
    <row r="622" spans="1:8" x14ac:dyDescent="0.25">
      <c r="A622" s="189">
        <v>1</v>
      </c>
      <c r="B622" s="32" t="s">
        <v>217</v>
      </c>
      <c r="C622" s="28"/>
      <c r="D622" s="31"/>
      <c r="E622" s="19"/>
      <c r="F622" s="19"/>
      <c r="G622" s="19"/>
      <c r="H622" s="215"/>
    </row>
    <row r="623" spans="1:8" ht="30" x14ac:dyDescent="0.25">
      <c r="A623" s="189">
        <v>1</v>
      </c>
      <c r="B623" s="29" t="s">
        <v>188</v>
      </c>
      <c r="C623" s="28"/>
      <c r="D623" s="31"/>
      <c r="E623" s="19"/>
      <c r="F623" s="19"/>
      <c r="G623" s="19"/>
      <c r="H623" s="215"/>
    </row>
    <row r="624" spans="1:8" x14ac:dyDescent="0.25">
      <c r="A624" s="189">
        <v>1</v>
      </c>
      <c r="B624" s="32" t="s">
        <v>217</v>
      </c>
      <c r="C624" s="28"/>
      <c r="D624" s="31"/>
      <c r="E624" s="19"/>
      <c r="F624" s="19"/>
      <c r="G624" s="19"/>
      <c r="H624" s="215"/>
    </row>
    <row r="625" spans="1:8" ht="45" x14ac:dyDescent="0.25">
      <c r="A625" s="189">
        <v>1</v>
      </c>
      <c r="B625" s="29" t="s">
        <v>189</v>
      </c>
      <c r="C625" s="28"/>
      <c r="D625" s="31"/>
      <c r="E625" s="19"/>
      <c r="F625" s="19"/>
      <c r="G625" s="19"/>
      <c r="H625" s="215"/>
    </row>
    <row r="626" spans="1:8" ht="30" x14ac:dyDescent="0.25">
      <c r="A626" s="189">
        <v>1</v>
      </c>
      <c r="B626" s="29" t="s">
        <v>190</v>
      </c>
      <c r="C626" s="28"/>
      <c r="D626" s="31"/>
      <c r="E626" s="19"/>
      <c r="F626" s="19"/>
      <c r="G626" s="19"/>
      <c r="H626" s="215"/>
    </row>
    <row r="627" spans="1:8" ht="30" x14ac:dyDescent="0.25">
      <c r="A627" s="189">
        <v>1</v>
      </c>
      <c r="B627" s="29" t="s">
        <v>191</v>
      </c>
      <c r="C627" s="28"/>
      <c r="D627" s="31"/>
      <c r="E627" s="19"/>
      <c r="F627" s="19"/>
      <c r="G627" s="19"/>
      <c r="H627" s="215"/>
    </row>
    <row r="628" spans="1:8" x14ac:dyDescent="0.25">
      <c r="A628" s="189">
        <v>1</v>
      </c>
      <c r="B628" s="29" t="s">
        <v>192</v>
      </c>
      <c r="C628" s="28"/>
      <c r="D628" s="19"/>
      <c r="E628" s="19"/>
      <c r="F628" s="19"/>
      <c r="G628" s="19"/>
      <c r="H628" s="215"/>
    </row>
    <row r="629" spans="1:8" x14ac:dyDescent="0.25">
      <c r="A629" s="189">
        <v>1</v>
      </c>
      <c r="B629" s="29" t="s">
        <v>224</v>
      </c>
      <c r="C629" s="28"/>
      <c r="D629" s="19"/>
      <c r="E629" s="19"/>
      <c r="F629" s="19"/>
      <c r="G629" s="19"/>
      <c r="H629" s="215"/>
    </row>
    <row r="630" spans="1:8" x14ac:dyDescent="0.25">
      <c r="A630" s="189">
        <v>1</v>
      </c>
      <c r="B630" s="33" t="s">
        <v>230</v>
      </c>
      <c r="C630" s="28"/>
      <c r="D630" s="19"/>
      <c r="E630" s="19"/>
      <c r="F630" s="19"/>
      <c r="G630" s="19"/>
      <c r="H630" s="215"/>
    </row>
    <row r="631" spans="1:8" x14ac:dyDescent="0.25">
      <c r="A631" s="189">
        <v>1</v>
      </c>
      <c r="B631" s="34" t="s">
        <v>120</v>
      </c>
      <c r="C631" s="28"/>
      <c r="D631" s="19"/>
      <c r="E631" s="19"/>
      <c r="F631" s="19"/>
      <c r="G631" s="19"/>
      <c r="H631" s="215"/>
    </row>
    <row r="632" spans="1:8" x14ac:dyDescent="0.25">
      <c r="A632" s="189">
        <v>1</v>
      </c>
      <c r="B632" s="33" t="s">
        <v>154</v>
      </c>
      <c r="C632" s="28"/>
      <c r="D632" s="19"/>
      <c r="E632" s="19"/>
      <c r="F632" s="19"/>
      <c r="G632" s="19"/>
      <c r="H632" s="215"/>
    </row>
    <row r="633" spans="1:8" ht="30" x14ac:dyDescent="0.25">
      <c r="A633" s="189">
        <v>1</v>
      </c>
      <c r="B633" s="34" t="s">
        <v>121</v>
      </c>
      <c r="C633" s="28"/>
      <c r="D633" s="19">
        <v>849</v>
      </c>
      <c r="E633" s="19"/>
      <c r="F633" s="19"/>
      <c r="G633" s="19"/>
      <c r="H633" s="215"/>
    </row>
    <row r="634" spans="1:8" x14ac:dyDescent="0.25">
      <c r="A634" s="189">
        <v>1</v>
      </c>
      <c r="B634" s="35" t="s">
        <v>166</v>
      </c>
      <c r="C634" s="28"/>
      <c r="D634" s="19"/>
      <c r="E634" s="19"/>
      <c r="F634" s="19"/>
      <c r="G634" s="19"/>
      <c r="H634" s="215"/>
    </row>
    <row r="635" spans="1:8" x14ac:dyDescent="0.25">
      <c r="A635" s="189">
        <v>1</v>
      </c>
      <c r="B635" s="36" t="s">
        <v>222</v>
      </c>
      <c r="C635" s="28"/>
      <c r="D635" s="19"/>
      <c r="E635" s="19"/>
      <c r="F635" s="19"/>
      <c r="G635" s="19"/>
      <c r="H635" s="215"/>
    </row>
    <row r="636" spans="1:8" x14ac:dyDescent="0.25">
      <c r="A636" s="189">
        <v>1</v>
      </c>
      <c r="B636" s="37" t="s">
        <v>160</v>
      </c>
      <c r="C636" s="28"/>
      <c r="D636" s="25">
        <f>D608+ROUND(D631*3.2,0)+D633</f>
        <v>1844</v>
      </c>
      <c r="E636" s="19"/>
      <c r="F636" s="19"/>
      <c r="G636" s="19"/>
      <c r="H636" s="215"/>
    </row>
    <row r="637" spans="1:8" ht="14.25" customHeight="1" x14ac:dyDescent="0.25">
      <c r="A637" s="189">
        <v>1</v>
      </c>
      <c r="B637" s="130" t="s">
        <v>159</v>
      </c>
      <c r="C637" s="28"/>
      <c r="D637" s="25">
        <f>D606+D636</f>
        <v>26933</v>
      </c>
      <c r="E637" s="19"/>
      <c r="F637" s="19"/>
      <c r="G637" s="19"/>
      <c r="H637" s="215"/>
    </row>
    <row r="638" spans="1:8" ht="16.5" customHeight="1" x14ac:dyDescent="0.25">
      <c r="A638" s="189">
        <v>1</v>
      </c>
      <c r="B638" s="74" t="s">
        <v>8</v>
      </c>
      <c r="C638" s="260"/>
      <c r="D638" s="25"/>
      <c r="E638" s="19"/>
      <c r="F638" s="19"/>
      <c r="G638" s="19"/>
    </row>
    <row r="639" spans="1:8" ht="15.75" customHeight="1" x14ac:dyDescent="0.25">
      <c r="A639" s="189">
        <v>1</v>
      </c>
      <c r="B639" s="102" t="s">
        <v>89</v>
      </c>
      <c r="C639" s="260"/>
      <c r="D639" s="25"/>
      <c r="E639" s="19"/>
      <c r="F639" s="19"/>
      <c r="G639" s="19"/>
    </row>
    <row r="640" spans="1:8" x14ac:dyDescent="0.25">
      <c r="A640" s="189">
        <v>1</v>
      </c>
      <c r="B640" s="51" t="s">
        <v>140</v>
      </c>
      <c r="C640" s="191">
        <v>240</v>
      </c>
      <c r="D640" s="19">
        <v>300</v>
      </c>
      <c r="E640" s="92">
        <v>8</v>
      </c>
      <c r="F640" s="19">
        <f>G640/C640</f>
        <v>10</v>
      </c>
      <c r="G640" s="19">
        <f>D640*E640</f>
        <v>2400</v>
      </c>
    </row>
    <row r="641" spans="1:9" ht="18" customHeight="1" x14ac:dyDescent="0.25">
      <c r="A641" s="189">
        <v>1</v>
      </c>
      <c r="B641" s="52" t="s">
        <v>141</v>
      </c>
      <c r="C641" s="191"/>
      <c r="D641" s="76">
        <f>D640</f>
        <v>300</v>
      </c>
      <c r="E641" s="55">
        <f>G641/D641</f>
        <v>8</v>
      </c>
      <c r="F641" s="76">
        <f>F640</f>
        <v>10</v>
      </c>
      <c r="G641" s="76">
        <f>G640</f>
        <v>2400</v>
      </c>
    </row>
    <row r="642" spans="1:9" ht="18" customHeight="1" x14ac:dyDescent="0.25">
      <c r="A642" s="189">
        <v>1</v>
      </c>
      <c r="B642" s="252" t="s">
        <v>117</v>
      </c>
      <c r="C642" s="191"/>
      <c r="D642" s="248">
        <f>D641</f>
        <v>300</v>
      </c>
      <c r="E642" s="24">
        <f>E641</f>
        <v>8</v>
      </c>
      <c r="F642" s="248">
        <f>F641</f>
        <v>10</v>
      </c>
      <c r="G642" s="248">
        <f>G641</f>
        <v>2400</v>
      </c>
    </row>
    <row r="643" spans="1:9" ht="15.75" thickBot="1" x14ac:dyDescent="0.3">
      <c r="A643" s="189">
        <v>1</v>
      </c>
      <c r="B643" s="220" t="s">
        <v>11</v>
      </c>
      <c r="C643" s="220"/>
      <c r="D643" s="284"/>
      <c r="E643" s="284"/>
      <c r="F643" s="284"/>
      <c r="G643" s="284"/>
    </row>
    <row r="644" spans="1:9" s="287" customFormat="1" x14ac:dyDescent="0.25">
      <c r="A644" s="189">
        <v>1</v>
      </c>
      <c r="B644" s="285"/>
      <c r="C644" s="286"/>
      <c r="D644" s="213"/>
      <c r="E644" s="213"/>
      <c r="F644" s="213"/>
      <c r="G644" s="213"/>
      <c r="I644" s="185"/>
    </row>
    <row r="645" spans="1:9" ht="26.25" customHeight="1" x14ac:dyDescent="0.25">
      <c r="A645" s="189">
        <v>1</v>
      </c>
      <c r="B645" s="291" t="s">
        <v>206</v>
      </c>
      <c r="C645" s="292"/>
      <c r="D645" s="293"/>
      <c r="E645" s="293"/>
      <c r="F645" s="293"/>
      <c r="G645" s="293"/>
    </row>
    <row r="646" spans="1:9" ht="18" customHeight="1" x14ac:dyDescent="0.25">
      <c r="A646" s="189">
        <v>1</v>
      </c>
      <c r="B646" s="192" t="s">
        <v>5</v>
      </c>
      <c r="C646" s="106"/>
      <c r="D646" s="19"/>
      <c r="E646" s="19"/>
      <c r="F646" s="19"/>
      <c r="G646" s="19"/>
    </row>
    <row r="647" spans="1:9" x14ac:dyDescent="0.25">
      <c r="A647" s="189">
        <v>1</v>
      </c>
      <c r="B647" s="148" t="s">
        <v>24</v>
      </c>
      <c r="C647" s="159">
        <v>340</v>
      </c>
      <c r="D647" s="191">
        <v>200</v>
      </c>
      <c r="E647" s="149">
        <v>11</v>
      </c>
      <c r="F647" s="19">
        <f>ROUND(G647/C647,0)</f>
        <v>6</v>
      </c>
      <c r="G647" s="19">
        <f>ROUND(D647*E647,0)</f>
        <v>2200</v>
      </c>
    </row>
    <row r="648" spans="1:9" x14ac:dyDescent="0.25">
      <c r="A648" s="189">
        <v>1</v>
      </c>
      <c r="B648" s="148" t="s">
        <v>66</v>
      </c>
      <c r="C648" s="159">
        <v>340</v>
      </c>
      <c r="D648" s="191">
        <v>100</v>
      </c>
      <c r="E648" s="149">
        <v>12</v>
      </c>
      <c r="F648" s="19">
        <f>ROUND(G648/C648,0)</f>
        <v>4</v>
      </c>
      <c r="G648" s="19">
        <f>ROUND(D648*E648,0)</f>
        <v>1200</v>
      </c>
    </row>
    <row r="649" spans="1:9" x14ac:dyDescent="0.25">
      <c r="A649" s="189">
        <v>1</v>
      </c>
      <c r="B649" s="148" t="s">
        <v>13</v>
      </c>
      <c r="C649" s="159">
        <v>340</v>
      </c>
      <c r="D649" s="191">
        <v>180</v>
      </c>
      <c r="E649" s="149">
        <v>8.9</v>
      </c>
      <c r="F649" s="19">
        <f>ROUND(G649/C649,0)</f>
        <v>5</v>
      </c>
      <c r="G649" s="19">
        <f>ROUND(D649*E649,0)</f>
        <v>1602</v>
      </c>
    </row>
    <row r="650" spans="1:9" x14ac:dyDescent="0.25">
      <c r="A650" s="189">
        <v>1</v>
      </c>
      <c r="B650" s="148" t="s">
        <v>67</v>
      </c>
      <c r="C650" s="159">
        <v>340</v>
      </c>
      <c r="D650" s="191">
        <v>60</v>
      </c>
      <c r="E650" s="240">
        <v>12.4</v>
      </c>
      <c r="F650" s="19">
        <f>ROUND(G650/C650,0)</f>
        <v>2</v>
      </c>
      <c r="G650" s="19">
        <f>ROUND(D650*E650,0)</f>
        <v>744</v>
      </c>
    </row>
    <row r="651" spans="1:9" ht="15.75" customHeight="1" x14ac:dyDescent="0.25">
      <c r="A651" s="189">
        <v>1</v>
      </c>
      <c r="B651" s="294" t="s">
        <v>6</v>
      </c>
      <c r="C651" s="295">
        <v>340</v>
      </c>
      <c r="D651" s="296">
        <f>D647+D648+D649+D650</f>
        <v>540</v>
      </c>
      <c r="E651" s="24">
        <f>G651/D651</f>
        <v>10.640740740740741</v>
      </c>
      <c r="F651" s="296">
        <f>F647+F648+F649+F650</f>
        <v>17</v>
      </c>
      <c r="G651" s="296">
        <f>G647+G648+G649+G650</f>
        <v>5746</v>
      </c>
    </row>
    <row r="652" spans="1:9" x14ac:dyDescent="0.25">
      <c r="A652" s="189">
        <v>1</v>
      </c>
      <c r="B652" s="27" t="s">
        <v>162</v>
      </c>
      <c r="C652" s="28"/>
      <c r="D652" s="28"/>
      <c r="E652" s="28"/>
      <c r="F652" s="28"/>
      <c r="G652" s="28"/>
    </row>
    <row r="653" spans="1:9" x14ac:dyDescent="0.25">
      <c r="A653" s="189">
        <v>1</v>
      </c>
      <c r="B653" s="29" t="s">
        <v>122</v>
      </c>
      <c r="C653" s="28"/>
      <c r="D653" s="19">
        <f>D654+D655+D656+D657</f>
        <v>6487</v>
      </c>
      <c r="E653" s="153"/>
      <c r="F653" s="153"/>
      <c r="G653" s="153"/>
    </row>
    <row r="654" spans="1:9" x14ac:dyDescent="0.25">
      <c r="A654" s="189">
        <v>1</v>
      </c>
      <c r="B654" s="29" t="s">
        <v>155</v>
      </c>
      <c r="C654" s="28"/>
      <c r="D654" s="19"/>
      <c r="E654" s="153"/>
      <c r="F654" s="153"/>
      <c r="G654" s="153"/>
    </row>
    <row r="655" spans="1:9" ht="30" x14ac:dyDescent="0.25">
      <c r="A655" s="189">
        <v>1</v>
      </c>
      <c r="B655" s="29" t="s">
        <v>183</v>
      </c>
      <c r="C655" s="28"/>
      <c r="D655" s="19">
        <v>200</v>
      </c>
      <c r="E655" s="153"/>
      <c r="F655" s="153"/>
      <c r="G655" s="153"/>
    </row>
    <row r="656" spans="1:9" ht="30" x14ac:dyDescent="0.25">
      <c r="A656" s="189">
        <v>1</v>
      </c>
      <c r="B656" s="29" t="s">
        <v>184</v>
      </c>
      <c r="C656" s="28"/>
      <c r="D656" s="19"/>
      <c r="E656" s="153"/>
      <c r="F656" s="153"/>
      <c r="G656" s="153"/>
    </row>
    <row r="657" spans="1:8" x14ac:dyDescent="0.25">
      <c r="A657" s="189">
        <v>1</v>
      </c>
      <c r="B657" s="29" t="s">
        <v>185</v>
      </c>
      <c r="C657" s="28"/>
      <c r="D657" s="259">
        <v>6287</v>
      </c>
      <c r="E657" s="153"/>
      <c r="F657" s="153"/>
      <c r="G657" s="153"/>
    </row>
    <row r="658" spans="1:8" x14ac:dyDescent="0.25">
      <c r="A658" s="189">
        <v>1</v>
      </c>
      <c r="B658" s="34" t="s">
        <v>120</v>
      </c>
      <c r="C658" s="28"/>
      <c r="D658" s="19">
        <v>12000</v>
      </c>
      <c r="E658" s="153"/>
      <c r="F658" s="153"/>
      <c r="G658" s="153"/>
    </row>
    <row r="659" spans="1:8" x14ac:dyDescent="0.25">
      <c r="A659" s="189">
        <v>1</v>
      </c>
      <c r="B659" s="33" t="s">
        <v>154</v>
      </c>
      <c r="C659" s="28"/>
      <c r="D659" s="19">
        <v>8400</v>
      </c>
      <c r="E659" s="153"/>
      <c r="F659" s="153"/>
      <c r="G659" s="153"/>
    </row>
    <row r="660" spans="1:8" x14ac:dyDescent="0.25">
      <c r="A660" s="189">
        <v>1</v>
      </c>
      <c r="B660" s="37" t="s">
        <v>132</v>
      </c>
      <c r="C660" s="28"/>
      <c r="D660" s="25">
        <f>D653+ROUND(D658*3.2,0)</f>
        <v>44887</v>
      </c>
      <c r="E660" s="153"/>
      <c r="F660" s="153"/>
      <c r="G660" s="153"/>
      <c r="H660" s="215"/>
    </row>
    <row r="661" spans="1:8" x14ac:dyDescent="0.25">
      <c r="A661" s="189">
        <v>1</v>
      </c>
      <c r="B661" s="27" t="s">
        <v>161</v>
      </c>
      <c r="C661" s="28"/>
      <c r="D661" s="19"/>
      <c r="E661" s="153"/>
      <c r="F661" s="153"/>
      <c r="G661" s="153"/>
    </row>
    <row r="662" spans="1:8" x14ac:dyDescent="0.25">
      <c r="A662" s="189">
        <v>1</v>
      </c>
      <c r="B662" s="29" t="s">
        <v>122</v>
      </c>
      <c r="C662" s="28"/>
      <c r="D662" s="19">
        <f>D663+D664+D671+D679+D680+D681+D682+D683</f>
        <v>1993</v>
      </c>
      <c r="E662" s="153"/>
      <c r="F662" s="153"/>
      <c r="G662" s="153"/>
    </row>
    <row r="663" spans="1:8" x14ac:dyDescent="0.25">
      <c r="A663" s="189">
        <v>1</v>
      </c>
      <c r="B663" s="29" t="s">
        <v>155</v>
      </c>
      <c r="C663" s="28"/>
      <c r="D663" s="19"/>
      <c r="E663" s="153"/>
      <c r="F663" s="153"/>
      <c r="G663" s="153"/>
    </row>
    <row r="664" spans="1:8" ht="30" x14ac:dyDescent="0.25">
      <c r="A664" s="189">
        <v>1</v>
      </c>
      <c r="B664" s="29" t="s">
        <v>156</v>
      </c>
      <c r="C664" s="28"/>
      <c r="D664" s="31">
        <f>D665+D666+D667+D669</f>
        <v>1933</v>
      </c>
      <c r="E664" s="153"/>
      <c r="F664" s="153"/>
      <c r="G664" s="153"/>
    </row>
    <row r="665" spans="1:8" ht="30" x14ac:dyDescent="0.25">
      <c r="A665" s="189">
        <v>1</v>
      </c>
      <c r="B665" s="29" t="s">
        <v>157</v>
      </c>
      <c r="C665" s="28"/>
      <c r="D665" s="31">
        <v>1487</v>
      </c>
      <c r="E665" s="153"/>
      <c r="F665" s="153"/>
      <c r="G665" s="153"/>
    </row>
    <row r="666" spans="1:8" ht="30" x14ac:dyDescent="0.25">
      <c r="A666" s="189">
        <v>1</v>
      </c>
      <c r="B666" s="29" t="s">
        <v>158</v>
      </c>
      <c r="C666" s="28"/>
      <c r="D666" s="31">
        <v>446</v>
      </c>
      <c r="E666" s="153"/>
      <c r="F666" s="153"/>
      <c r="G666" s="153"/>
    </row>
    <row r="667" spans="1:8" ht="45" x14ac:dyDescent="0.25">
      <c r="A667" s="189">
        <v>1</v>
      </c>
      <c r="B667" s="29" t="s">
        <v>216</v>
      </c>
      <c r="C667" s="28"/>
      <c r="D667" s="31"/>
      <c r="E667" s="153"/>
      <c r="F667" s="153"/>
      <c r="G667" s="153"/>
    </row>
    <row r="668" spans="1:8" x14ac:dyDescent="0.25">
      <c r="A668" s="189">
        <v>1</v>
      </c>
      <c r="B668" s="32" t="s">
        <v>217</v>
      </c>
      <c r="C668" s="28"/>
      <c r="D668" s="31"/>
      <c r="E668" s="153"/>
      <c r="F668" s="153"/>
      <c r="G668" s="153"/>
    </row>
    <row r="669" spans="1:8" ht="30" x14ac:dyDescent="0.25">
      <c r="A669" s="189">
        <v>1</v>
      </c>
      <c r="B669" s="29" t="s">
        <v>218</v>
      </c>
      <c r="C669" s="28"/>
      <c r="D669" s="31"/>
      <c r="E669" s="153"/>
      <c r="F669" s="153"/>
      <c r="G669" s="153"/>
    </row>
    <row r="670" spans="1:8" x14ac:dyDescent="0.25">
      <c r="A670" s="189">
        <v>1</v>
      </c>
      <c r="B670" s="32" t="s">
        <v>217</v>
      </c>
      <c r="C670" s="28"/>
      <c r="D670" s="31"/>
      <c r="E670" s="153"/>
      <c r="F670" s="153"/>
      <c r="G670" s="153"/>
    </row>
    <row r="671" spans="1:8" ht="30" x14ac:dyDescent="0.25">
      <c r="A671" s="189">
        <v>1</v>
      </c>
      <c r="B671" s="29" t="s">
        <v>186</v>
      </c>
      <c r="C671" s="28"/>
      <c r="D671" s="31">
        <f>D672+D673+D675+D677</f>
        <v>60</v>
      </c>
      <c r="E671" s="153"/>
      <c r="F671" s="153"/>
      <c r="G671" s="153"/>
    </row>
    <row r="672" spans="1:8" ht="30" x14ac:dyDescent="0.25">
      <c r="A672" s="189">
        <v>1</v>
      </c>
      <c r="B672" s="29" t="s">
        <v>187</v>
      </c>
      <c r="C672" s="28"/>
      <c r="D672" s="31">
        <v>60</v>
      </c>
      <c r="E672" s="153"/>
      <c r="F672" s="153"/>
      <c r="G672" s="153"/>
    </row>
    <row r="673" spans="1:7" ht="60" x14ac:dyDescent="0.25">
      <c r="A673" s="189">
        <v>1</v>
      </c>
      <c r="B673" s="29" t="s">
        <v>219</v>
      </c>
      <c r="C673" s="28"/>
      <c r="D673" s="31"/>
      <c r="E673" s="153"/>
      <c r="F673" s="153"/>
      <c r="G673" s="153"/>
    </row>
    <row r="674" spans="1:7" x14ac:dyDescent="0.25">
      <c r="A674" s="189">
        <v>1</v>
      </c>
      <c r="B674" s="32" t="s">
        <v>217</v>
      </c>
      <c r="C674" s="28"/>
      <c r="D674" s="31"/>
      <c r="E674" s="153"/>
      <c r="F674" s="153"/>
      <c r="G674" s="153"/>
    </row>
    <row r="675" spans="1:7" ht="45" x14ac:dyDescent="0.25">
      <c r="A675" s="189">
        <v>1</v>
      </c>
      <c r="B675" s="29" t="s">
        <v>220</v>
      </c>
      <c r="C675" s="28"/>
      <c r="D675" s="31"/>
      <c r="E675" s="153"/>
      <c r="F675" s="153"/>
      <c r="G675" s="153"/>
    </row>
    <row r="676" spans="1:7" x14ac:dyDescent="0.25">
      <c r="A676" s="189">
        <v>1</v>
      </c>
      <c r="B676" s="32" t="s">
        <v>217</v>
      </c>
      <c r="C676" s="28"/>
      <c r="D676" s="31"/>
      <c r="E676" s="153"/>
      <c r="F676" s="153"/>
      <c r="G676" s="153"/>
    </row>
    <row r="677" spans="1:7" ht="30" x14ac:dyDescent="0.25">
      <c r="A677" s="189">
        <v>1</v>
      </c>
      <c r="B677" s="29" t="s">
        <v>188</v>
      </c>
      <c r="C677" s="28"/>
      <c r="D677" s="31"/>
      <c r="E677" s="153"/>
      <c r="F677" s="153"/>
      <c r="G677" s="153"/>
    </row>
    <row r="678" spans="1:7" x14ac:dyDescent="0.25">
      <c r="A678" s="189">
        <v>1</v>
      </c>
      <c r="B678" s="32" t="s">
        <v>217</v>
      </c>
      <c r="C678" s="28"/>
      <c r="D678" s="31"/>
      <c r="E678" s="153"/>
      <c r="F678" s="153"/>
      <c r="G678" s="153"/>
    </row>
    <row r="679" spans="1:7" ht="45" x14ac:dyDescent="0.25">
      <c r="A679" s="189">
        <v>1</v>
      </c>
      <c r="B679" s="29" t="s">
        <v>189</v>
      </c>
      <c r="C679" s="28"/>
      <c r="D679" s="31"/>
      <c r="E679" s="153"/>
      <c r="F679" s="153"/>
      <c r="G679" s="153"/>
    </row>
    <row r="680" spans="1:7" ht="30" x14ac:dyDescent="0.25">
      <c r="A680" s="189">
        <v>1</v>
      </c>
      <c r="B680" s="29" t="s">
        <v>190</v>
      </c>
      <c r="C680" s="28"/>
      <c r="D680" s="31"/>
      <c r="E680" s="153"/>
      <c r="F680" s="153"/>
      <c r="G680" s="153"/>
    </row>
    <row r="681" spans="1:7" ht="30" x14ac:dyDescent="0.25">
      <c r="A681" s="189">
        <v>1</v>
      </c>
      <c r="B681" s="29" t="s">
        <v>191</v>
      </c>
      <c r="C681" s="28"/>
      <c r="D681" s="31"/>
      <c r="E681" s="153"/>
      <c r="F681" s="153"/>
      <c r="G681" s="153"/>
    </row>
    <row r="682" spans="1:7" x14ac:dyDescent="0.25">
      <c r="A682" s="189">
        <v>1</v>
      </c>
      <c r="B682" s="29" t="s">
        <v>192</v>
      </c>
      <c r="C682" s="28"/>
      <c r="D682" s="19"/>
      <c r="E682" s="153"/>
      <c r="F682" s="153"/>
      <c r="G682" s="153"/>
    </row>
    <row r="683" spans="1:7" x14ac:dyDescent="0.25">
      <c r="A683" s="189">
        <v>1</v>
      </c>
      <c r="B683" s="29" t="s">
        <v>224</v>
      </c>
      <c r="C683" s="28"/>
      <c r="D683" s="19"/>
      <c r="E683" s="153"/>
      <c r="F683" s="153"/>
      <c r="G683" s="153"/>
    </row>
    <row r="684" spans="1:7" x14ac:dyDescent="0.25">
      <c r="A684" s="189">
        <v>1</v>
      </c>
      <c r="B684" s="33" t="s">
        <v>230</v>
      </c>
      <c r="C684" s="28"/>
      <c r="D684" s="19"/>
      <c r="E684" s="153"/>
      <c r="F684" s="153"/>
      <c r="G684" s="153"/>
    </row>
    <row r="685" spans="1:7" x14ac:dyDescent="0.25">
      <c r="A685" s="189">
        <v>1</v>
      </c>
      <c r="B685" s="34" t="s">
        <v>120</v>
      </c>
      <c r="C685" s="28"/>
      <c r="D685" s="19">
        <v>50</v>
      </c>
      <c r="E685" s="153"/>
      <c r="F685" s="153"/>
      <c r="G685" s="153"/>
    </row>
    <row r="686" spans="1:7" x14ac:dyDescent="0.25">
      <c r="A686" s="189">
        <v>1</v>
      </c>
      <c r="B686" s="33" t="s">
        <v>154</v>
      </c>
      <c r="C686" s="28"/>
      <c r="D686" s="19"/>
      <c r="E686" s="153"/>
      <c r="F686" s="153"/>
      <c r="G686" s="153"/>
    </row>
    <row r="687" spans="1:7" ht="30" x14ac:dyDescent="0.25">
      <c r="A687" s="189">
        <v>1</v>
      </c>
      <c r="B687" s="34" t="s">
        <v>121</v>
      </c>
      <c r="C687" s="28"/>
      <c r="D687" s="19">
        <v>1542</v>
      </c>
      <c r="E687" s="153"/>
      <c r="F687" s="153"/>
      <c r="G687" s="153"/>
    </row>
    <row r="688" spans="1:7" x14ac:dyDescent="0.25">
      <c r="A688" s="189">
        <v>1</v>
      </c>
      <c r="B688" s="35" t="s">
        <v>166</v>
      </c>
      <c r="C688" s="28"/>
      <c r="D688" s="19"/>
      <c r="E688" s="153"/>
      <c r="F688" s="153"/>
      <c r="G688" s="153"/>
    </row>
    <row r="689" spans="1:7" x14ac:dyDescent="0.25">
      <c r="A689" s="189">
        <v>1</v>
      </c>
      <c r="B689" s="36" t="s">
        <v>222</v>
      </c>
      <c r="C689" s="28"/>
      <c r="D689" s="19"/>
      <c r="E689" s="153"/>
      <c r="F689" s="153"/>
      <c r="G689" s="153"/>
    </row>
    <row r="690" spans="1:7" x14ac:dyDescent="0.25">
      <c r="A690" s="189">
        <v>1</v>
      </c>
      <c r="B690" s="37" t="s">
        <v>160</v>
      </c>
      <c r="C690" s="28"/>
      <c r="D690" s="25">
        <f>D662+ROUND(D685*3.2,0)+D687</f>
        <v>3695</v>
      </c>
      <c r="E690" s="153"/>
      <c r="F690" s="153"/>
      <c r="G690" s="153"/>
    </row>
    <row r="691" spans="1:7" ht="15" customHeight="1" x14ac:dyDescent="0.25">
      <c r="A691" s="189">
        <v>1</v>
      </c>
      <c r="B691" s="130" t="s">
        <v>159</v>
      </c>
      <c r="C691" s="28"/>
      <c r="D691" s="25">
        <f>D660+D690</f>
        <v>48582</v>
      </c>
      <c r="E691" s="153"/>
      <c r="F691" s="153"/>
      <c r="G691" s="153"/>
    </row>
    <row r="692" spans="1:7" ht="15.75" customHeight="1" x14ac:dyDescent="0.25">
      <c r="A692" s="189">
        <v>1</v>
      </c>
      <c r="B692" s="41" t="s">
        <v>8</v>
      </c>
      <c r="C692" s="19"/>
      <c r="D692" s="139"/>
      <c r="E692" s="139"/>
      <c r="F692" s="139"/>
      <c r="G692" s="25"/>
    </row>
    <row r="693" spans="1:7" ht="15.75" customHeight="1" x14ac:dyDescent="0.25">
      <c r="A693" s="189">
        <v>1</v>
      </c>
      <c r="B693" s="74" t="s">
        <v>139</v>
      </c>
      <c r="C693" s="139"/>
      <c r="D693" s="140"/>
      <c r="E693" s="139"/>
      <c r="F693" s="140"/>
      <c r="G693" s="25"/>
    </row>
    <row r="694" spans="1:7" ht="15.75" customHeight="1" x14ac:dyDescent="0.25">
      <c r="A694" s="189">
        <v>1</v>
      </c>
      <c r="B694" s="43" t="s">
        <v>24</v>
      </c>
      <c r="C694" s="139">
        <v>340</v>
      </c>
      <c r="D694" s="19">
        <v>35</v>
      </c>
      <c r="E694" s="141">
        <v>9</v>
      </c>
      <c r="F694" s="19">
        <f>ROUND(G694/C694,0)</f>
        <v>1</v>
      </c>
      <c r="G694" s="19">
        <f>D694*E694</f>
        <v>315</v>
      </c>
    </row>
    <row r="695" spans="1:7" ht="15.75" customHeight="1" x14ac:dyDescent="0.25">
      <c r="A695" s="189">
        <v>1</v>
      </c>
      <c r="B695" s="43" t="s">
        <v>66</v>
      </c>
      <c r="C695" s="139">
        <v>340</v>
      </c>
      <c r="D695" s="19">
        <v>15</v>
      </c>
      <c r="E695" s="141">
        <v>12</v>
      </c>
      <c r="F695" s="19">
        <f>ROUND(G695/C695,0)</f>
        <v>1</v>
      </c>
      <c r="G695" s="19">
        <f>D695*E695</f>
        <v>180</v>
      </c>
    </row>
    <row r="696" spans="1:7" ht="15.75" customHeight="1" x14ac:dyDescent="0.25">
      <c r="A696" s="189">
        <v>1</v>
      </c>
      <c r="B696" s="52" t="s">
        <v>10</v>
      </c>
      <c r="C696" s="139"/>
      <c r="D696" s="76">
        <f>D694+D695</f>
        <v>50</v>
      </c>
      <c r="E696" s="24">
        <f>G696/D696</f>
        <v>9.9</v>
      </c>
      <c r="F696" s="270">
        <f>F694+F695</f>
        <v>2</v>
      </c>
      <c r="G696" s="25">
        <f>G694+G695</f>
        <v>495</v>
      </c>
    </row>
    <row r="697" spans="1:7" ht="15.75" customHeight="1" x14ac:dyDescent="0.25">
      <c r="A697" s="189">
        <v>1</v>
      </c>
      <c r="B697" s="252" t="s">
        <v>117</v>
      </c>
      <c r="C697" s="191"/>
      <c r="D697" s="248">
        <f>D696</f>
        <v>50</v>
      </c>
      <c r="E697" s="24">
        <f>E696</f>
        <v>9.9</v>
      </c>
      <c r="F697" s="248">
        <f>F696</f>
        <v>2</v>
      </c>
      <c r="G697" s="248">
        <f>G696</f>
        <v>495</v>
      </c>
    </row>
    <row r="698" spans="1:7" ht="18.75" customHeight="1" thickBot="1" x14ac:dyDescent="0.3">
      <c r="A698" s="189">
        <v>1</v>
      </c>
      <c r="B698" s="208" t="s">
        <v>11</v>
      </c>
      <c r="C698" s="297"/>
      <c r="D698" s="209"/>
      <c r="E698" s="298"/>
      <c r="F698" s="209"/>
      <c r="G698" s="209"/>
    </row>
    <row r="699" spans="1:7" ht="43.5" x14ac:dyDescent="0.25">
      <c r="A699" s="189">
        <v>1</v>
      </c>
      <c r="B699" s="264" t="s">
        <v>236</v>
      </c>
      <c r="C699" s="157"/>
      <c r="D699" s="157"/>
      <c r="E699" s="157"/>
      <c r="F699" s="157"/>
      <c r="G699" s="157"/>
    </row>
    <row r="700" spans="1:7" ht="14.25" customHeight="1" x14ac:dyDescent="0.25">
      <c r="A700" s="189">
        <v>1</v>
      </c>
      <c r="B700" s="192" t="s">
        <v>5</v>
      </c>
      <c r="C700" s="225"/>
      <c r="D700" s="225"/>
      <c r="E700" s="225"/>
      <c r="F700" s="225"/>
      <c r="G700" s="225"/>
    </row>
    <row r="701" spans="1:7" x14ac:dyDescent="0.25">
      <c r="A701" s="189">
        <v>1</v>
      </c>
      <c r="B701" s="16" t="s">
        <v>137</v>
      </c>
      <c r="C701" s="159">
        <v>320</v>
      </c>
      <c r="D701" s="191">
        <v>2260</v>
      </c>
      <c r="E701" s="141">
        <v>13</v>
      </c>
      <c r="F701" s="17">
        <f>ROUND(G701/C701,0)</f>
        <v>92</v>
      </c>
      <c r="G701" s="17">
        <f>ROUND(D701*E701,0)</f>
        <v>29380</v>
      </c>
    </row>
    <row r="702" spans="1:7" x14ac:dyDescent="0.25">
      <c r="A702" s="189">
        <v>1</v>
      </c>
      <c r="B702" s="269" t="s">
        <v>6</v>
      </c>
      <c r="C702" s="299">
        <v>320</v>
      </c>
      <c r="D702" s="137">
        <f>D701</f>
        <v>2260</v>
      </c>
      <c r="E702" s="144">
        <f>E701</f>
        <v>13</v>
      </c>
      <c r="F702" s="137">
        <f>F701</f>
        <v>92</v>
      </c>
      <c r="G702" s="137">
        <f>G701</f>
        <v>29380</v>
      </c>
    </row>
    <row r="703" spans="1:7" ht="15.75" x14ac:dyDescent="0.25">
      <c r="A703" s="189">
        <v>1</v>
      </c>
      <c r="B703" s="41" t="s">
        <v>8</v>
      </c>
      <c r="C703" s="139"/>
      <c r="D703" s="139"/>
      <c r="E703" s="139"/>
      <c r="F703" s="139"/>
      <c r="G703" s="25"/>
    </row>
    <row r="704" spans="1:7" x14ac:dyDescent="0.25">
      <c r="A704" s="189">
        <v>1</v>
      </c>
      <c r="B704" s="74" t="s">
        <v>139</v>
      </c>
      <c r="C704" s="139"/>
      <c r="D704" s="140"/>
      <c r="E704" s="139"/>
      <c r="F704" s="140"/>
      <c r="G704" s="25"/>
    </row>
    <row r="705" spans="1:7" x14ac:dyDescent="0.25">
      <c r="A705" s="189">
        <v>1</v>
      </c>
      <c r="B705" s="51" t="s">
        <v>29</v>
      </c>
      <c r="C705" s="139">
        <v>300</v>
      </c>
      <c r="D705" s="19">
        <v>360</v>
      </c>
      <c r="E705" s="141">
        <v>10</v>
      </c>
      <c r="F705" s="19">
        <f>ROUND(G705/C705,0)</f>
        <v>12</v>
      </c>
      <c r="G705" s="19">
        <f>D705*E705</f>
        <v>3600</v>
      </c>
    </row>
    <row r="706" spans="1:7" x14ac:dyDescent="0.25">
      <c r="A706" s="189">
        <v>1</v>
      </c>
      <c r="B706" s="218" t="s">
        <v>10</v>
      </c>
      <c r="C706" s="139">
        <v>300</v>
      </c>
      <c r="D706" s="19">
        <f>D705</f>
        <v>360</v>
      </c>
      <c r="E706" s="141">
        <v>10</v>
      </c>
      <c r="F706" s="19">
        <f>F705</f>
        <v>12</v>
      </c>
      <c r="G706" s="19">
        <f>D706*E706</f>
        <v>3600</v>
      </c>
    </row>
    <row r="707" spans="1:7" ht="18.75" customHeight="1" x14ac:dyDescent="0.25">
      <c r="A707" s="189">
        <v>1</v>
      </c>
      <c r="B707" s="252" t="s">
        <v>117</v>
      </c>
      <c r="C707" s="139"/>
      <c r="D707" s="25">
        <f>D706</f>
        <v>360</v>
      </c>
      <c r="E707" s="228">
        <f>G707/D707</f>
        <v>10</v>
      </c>
      <c r="F707" s="25">
        <f>F706</f>
        <v>12</v>
      </c>
      <c r="G707" s="25">
        <f>G706</f>
        <v>3600</v>
      </c>
    </row>
    <row r="708" spans="1:7" ht="15.75" thickBot="1" x14ac:dyDescent="0.3">
      <c r="A708" s="189">
        <v>1</v>
      </c>
      <c r="B708" s="220" t="s">
        <v>11</v>
      </c>
      <c r="C708" s="220"/>
      <c r="D708" s="220"/>
      <c r="E708" s="220"/>
      <c r="F708" s="220"/>
      <c r="G708" s="220"/>
    </row>
    <row r="709" spans="1:7" ht="19.5" hidden="1" customHeight="1" x14ac:dyDescent="0.25">
      <c r="A709" s="189">
        <v>1</v>
      </c>
      <c r="B709" s="264" t="s">
        <v>210</v>
      </c>
      <c r="C709" s="157"/>
      <c r="D709" s="157"/>
      <c r="E709" s="157"/>
      <c r="F709" s="157"/>
      <c r="G709" s="157"/>
    </row>
    <row r="710" spans="1:7" ht="15.75" hidden="1" x14ac:dyDescent="0.25">
      <c r="A710" s="189">
        <v>1</v>
      </c>
      <c r="B710" s="158" t="s">
        <v>5</v>
      </c>
      <c r="C710" s="159"/>
      <c r="D710" s="159" t="e">
        <f>D13+D38+#REF!+D102+#REF!+D160+D206+#REF!+D299+D525+D651+D702</f>
        <v>#REF!</v>
      </c>
      <c r="E710" s="149" t="e">
        <f>G710/D710</f>
        <v>#REF!</v>
      </c>
      <c r="F710" s="159" t="e">
        <f>F13+F38+#REF!+F102+#REF!+F160+F206+#REF!+F299+F525+F651+F702</f>
        <v>#REF!</v>
      </c>
      <c r="G710" s="159" t="e">
        <f>G13+G38+#REF!+G102+#REF!+G160+G206+#REF!+G299+G525+G651+G702</f>
        <v>#REF!</v>
      </c>
    </row>
    <row r="711" spans="1:7" ht="15.75" hidden="1" x14ac:dyDescent="0.25">
      <c r="A711" s="189">
        <v>1</v>
      </c>
      <c r="B711" s="158" t="s">
        <v>211</v>
      </c>
      <c r="C711" s="159"/>
      <c r="D711" s="159"/>
      <c r="E711" s="149"/>
      <c r="F711" s="159"/>
      <c r="G711" s="159"/>
    </row>
    <row r="712" spans="1:7" hidden="1" x14ac:dyDescent="0.25">
      <c r="A712" s="189">
        <v>1</v>
      </c>
      <c r="B712" s="27" t="s">
        <v>162</v>
      </c>
      <c r="C712" s="159"/>
      <c r="D712" s="159"/>
      <c r="E712" s="149"/>
      <c r="F712" s="159"/>
      <c r="G712" s="159"/>
    </row>
    <row r="713" spans="1:7" hidden="1" x14ac:dyDescent="0.25">
      <c r="A713" s="189">
        <v>1</v>
      </c>
      <c r="B713" s="29" t="s">
        <v>122</v>
      </c>
      <c r="C713" s="159"/>
      <c r="D713" s="19" t="e">
        <f>D714+D715+D716+D717</f>
        <v>#REF!</v>
      </c>
      <c r="E713" s="149"/>
      <c r="F713" s="159"/>
      <c r="G713" s="159"/>
    </row>
    <row r="714" spans="1:7" hidden="1" x14ac:dyDescent="0.25">
      <c r="A714" s="189">
        <v>1</v>
      </c>
      <c r="B714" s="29" t="s">
        <v>155</v>
      </c>
      <c r="C714" s="159"/>
      <c r="D714" s="19" t="e">
        <f>D41+D105+#REF!+D248+#REF!+D302+#REF!+#REF!+#REF!+D369+#REF!+#REF!+#REF!+D418+D467+D528+D600+#REF!+D654+#REF!</f>
        <v>#REF!</v>
      </c>
      <c r="E714" s="149"/>
      <c r="F714" s="159"/>
      <c r="G714" s="159"/>
    </row>
    <row r="715" spans="1:7" ht="30" hidden="1" x14ac:dyDescent="0.25">
      <c r="A715" s="189">
        <v>1</v>
      </c>
      <c r="B715" s="29" t="s">
        <v>183</v>
      </c>
      <c r="C715" s="159"/>
      <c r="D715" s="19" t="e">
        <f>D42+D106+#REF!+D249+#REF!+D303+#REF!+#REF!+#REF!+D370+#REF!+#REF!+#REF!+D419+D468+D529+D601+#REF!+D655+#REF!</f>
        <v>#REF!</v>
      </c>
      <c r="E715" s="149"/>
      <c r="F715" s="159"/>
      <c r="G715" s="159"/>
    </row>
    <row r="716" spans="1:7" ht="30" hidden="1" x14ac:dyDescent="0.25">
      <c r="A716" s="189">
        <v>1</v>
      </c>
      <c r="B716" s="29" t="s">
        <v>184</v>
      </c>
      <c r="C716" s="159"/>
      <c r="D716" s="19" t="e">
        <f>D43+D107+#REF!+D250+#REF!+D304+#REF!+#REF!+#REF!+D371+#REF!+#REF!+#REF!+D420+D469+D530+D602+#REF!+D656+#REF!</f>
        <v>#REF!</v>
      </c>
      <c r="E716" s="149"/>
      <c r="F716" s="159"/>
      <c r="G716" s="159"/>
    </row>
    <row r="717" spans="1:7" hidden="1" x14ac:dyDescent="0.25">
      <c r="A717" s="189">
        <v>1</v>
      </c>
      <c r="B717" s="29" t="s">
        <v>185</v>
      </c>
      <c r="C717" s="159"/>
      <c r="D717" s="19" t="e">
        <f>D44+D108+#REF!+D251+#REF!+D305+#REF!+#REF!+#REF!+D372+#REF!+#REF!+#REF!+D421+D470+D531+D603+#REF!+D657+#REF!</f>
        <v>#REF!</v>
      </c>
      <c r="E717" s="149"/>
      <c r="F717" s="159"/>
      <c r="G717" s="159"/>
    </row>
    <row r="718" spans="1:7" hidden="1" x14ac:dyDescent="0.25">
      <c r="A718" s="189">
        <v>1</v>
      </c>
      <c r="B718" s="34" t="s">
        <v>120</v>
      </c>
      <c r="C718" s="159"/>
      <c r="D718" s="19" t="e">
        <f>D45+D109+#REF!+D252+#REF!+D306+#REF!+#REF!+#REF!+D373+#REF!+#REF!+#REF!+D422+D471+D532+D604+#REF!+D658+#REF!</f>
        <v>#REF!</v>
      </c>
      <c r="E718" s="149"/>
      <c r="F718" s="159"/>
      <c r="G718" s="159"/>
    </row>
    <row r="719" spans="1:7" hidden="1" x14ac:dyDescent="0.25">
      <c r="A719" s="189">
        <v>1</v>
      </c>
      <c r="B719" s="33" t="s">
        <v>154</v>
      </c>
      <c r="C719" s="159"/>
      <c r="D719" s="19" t="e">
        <f>D46+D110+#REF!+D253+#REF!+D307+#REF!+#REF!+#REF!+D374+#REF!+#REF!+#REF!+D423+D472+D533+D605+#REF!+D659+#REF!</f>
        <v>#REF!</v>
      </c>
      <c r="E719" s="149"/>
      <c r="F719" s="159"/>
      <c r="G719" s="159"/>
    </row>
    <row r="720" spans="1:7" hidden="1" x14ac:dyDescent="0.25">
      <c r="A720" s="189">
        <v>1</v>
      </c>
      <c r="B720" s="37" t="s">
        <v>132</v>
      </c>
      <c r="C720" s="159"/>
      <c r="D720" s="25" t="e">
        <f>D713+ROUND(D718*3.2,0)</f>
        <v>#REF!</v>
      </c>
      <c r="E720" s="149"/>
      <c r="F720" s="159"/>
      <c r="G720" s="159"/>
    </row>
    <row r="721" spans="1:7" hidden="1" x14ac:dyDescent="0.25">
      <c r="A721" s="189">
        <v>1</v>
      </c>
      <c r="B721" s="27" t="s">
        <v>161</v>
      </c>
      <c r="C721" s="159"/>
      <c r="D721" s="19"/>
      <c r="E721" s="149"/>
      <c r="F721" s="159"/>
      <c r="G721" s="159"/>
    </row>
    <row r="722" spans="1:7" hidden="1" x14ac:dyDescent="0.25">
      <c r="A722" s="189">
        <v>1</v>
      </c>
      <c r="B722" s="29" t="s">
        <v>122</v>
      </c>
      <c r="C722" s="159"/>
      <c r="D722" s="19" t="e">
        <f>D723+D724+D731+D739+D740+D741+D742+D743</f>
        <v>#REF!</v>
      </c>
      <c r="E722" s="149"/>
      <c r="F722" s="159"/>
      <c r="G722" s="159"/>
    </row>
    <row r="723" spans="1:7" hidden="1" x14ac:dyDescent="0.25">
      <c r="A723" s="189">
        <v>1</v>
      </c>
      <c r="B723" s="29" t="s">
        <v>155</v>
      </c>
      <c r="C723" s="159"/>
      <c r="D723" s="19" t="e">
        <f>D50+D114+#REF!+D163+D209+#REF!+D257+#REF!+D311+#REF!+#REF!+#REF!+D378+#REF!+#REF!+#REF!+#REF!+#REF!+#REF!+D427+#REF!+D476+D537+D609+#REF!+D663+#REF!</f>
        <v>#REF!</v>
      </c>
      <c r="E723" s="149"/>
      <c r="F723" s="159"/>
      <c r="G723" s="159"/>
    </row>
    <row r="724" spans="1:7" ht="30" hidden="1" x14ac:dyDescent="0.25">
      <c r="A724" s="189">
        <v>1</v>
      </c>
      <c r="B724" s="29" t="s">
        <v>156</v>
      </c>
      <c r="C724" s="159"/>
      <c r="D724" s="31" t="e">
        <f>D725+D726+D727+D729</f>
        <v>#REF!</v>
      </c>
      <c r="E724" s="149"/>
      <c r="F724" s="159"/>
      <c r="G724" s="159"/>
    </row>
    <row r="725" spans="1:7" ht="30" hidden="1" x14ac:dyDescent="0.25">
      <c r="A725" s="189">
        <v>1</v>
      </c>
      <c r="B725" s="29" t="s">
        <v>157</v>
      </c>
      <c r="C725" s="159"/>
      <c r="D725" s="19" t="e">
        <f>D52+D116+#REF!+D165+D211+#REF!+D259+#REF!+D313+#REF!+#REF!+#REF!+D380+#REF!+#REF!+#REF!+#REF!+#REF!+#REF!+D429+#REF!+D478+D539+D611+#REF!+D665+#REF!</f>
        <v>#REF!</v>
      </c>
      <c r="E725" s="149"/>
      <c r="F725" s="159"/>
      <c r="G725" s="159"/>
    </row>
    <row r="726" spans="1:7" ht="30" hidden="1" x14ac:dyDescent="0.25">
      <c r="A726" s="189">
        <v>1</v>
      </c>
      <c r="B726" s="29" t="s">
        <v>158</v>
      </c>
      <c r="C726" s="159"/>
      <c r="D726" s="19" t="e">
        <f>D53+D117+#REF!+D166+D212+#REF!+D260+#REF!+D314+#REF!+#REF!+#REF!+D381+#REF!+#REF!+#REF!+#REF!+#REF!+#REF!+D430+#REF!+D479+D540+D612+#REF!+D666+#REF!</f>
        <v>#REF!</v>
      </c>
      <c r="E726" s="149"/>
      <c r="F726" s="159"/>
      <c r="G726" s="159"/>
    </row>
    <row r="727" spans="1:7" ht="45" hidden="1" x14ac:dyDescent="0.25">
      <c r="A727" s="189">
        <v>1</v>
      </c>
      <c r="B727" s="29" t="s">
        <v>216</v>
      </c>
      <c r="C727" s="159"/>
      <c r="D727" s="19" t="e">
        <f>D54+D118+#REF!+D167+D213+#REF!+D261+#REF!+D315+#REF!+#REF!+#REF!+D382+#REF!+#REF!+#REF!+#REF!+#REF!+#REF!+D431+#REF!+D480+D541+D613+#REF!+D667+#REF!</f>
        <v>#REF!</v>
      </c>
      <c r="E727" s="149"/>
      <c r="F727" s="159"/>
      <c r="G727" s="159"/>
    </row>
    <row r="728" spans="1:7" hidden="1" x14ac:dyDescent="0.25">
      <c r="A728" s="189">
        <v>1</v>
      </c>
      <c r="B728" s="32" t="s">
        <v>217</v>
      </c>
      <c r="C728" s="159"/>
      <c r="D728" s="19" t="e">
        <f>D55+D119+#REF!+D168+D214+#REF!+D262+#REF!+D316+#REF!+#REF!+#REF!+D383+#REF!+#REF!+#REF!+#REF!+#REF!+#REF!+D432+#REF!+D481+D542+D614+#REF!+D668+#REF!</f>
        <v>#REF!</v>
      </c>
      <c r="E728" s="149"/>
      <c r="F728" s="159"/>
      <c r="G728" s="159"/>
    </row>
    <row r="729" spans="1:7" ht="30" hidden="1" x14ac:dyDescent="0.25">
      <c r="A729" s="189">
        <v>1</v>
      </c>
      <c r="B729" s="29" t="s">
        <v>218</v>
      </c>
      <c r="C729" s="159"/>
      <c r="D729" s="19" t="e">
        <f>D56+D120+#REF!+D169+D215+#REF!+D263+#REF!+D317+#REF!+#REF!+#REF!+D384+#REF!+#REF!+#REF!+#REF!+#REF!+#REF!+D433+#REF!+D482+D543+D615+#REF!+D669+#REF!</f>
        <v>#REF!</v>
      </c>
      <c r="E729" s="149"/>
      <c r="F729" s="159"/>
      <c r="G729" s="159"/>
    </row>
    <row r="730" spans="1:7" hidden="1" x14ac:dyDescent="0.25">
      <c r="A730" s="189">
        <v>1</v>
      </c>
      <c r="B730" s="32" t="s">
        <v>217</v>
      </c>
      <c r="C730" s="159"/>
      <c r="D730" s="19" t="e">
        <f>D57+D121+#REF!+D170+D216+#REF!+D264+#REF!+D318+#REF!+#REF!+#REF!+D385+#REF!+#REF!+#REF!+#REF!+#REF!+#REF!+D434+#REF!+D483+D544+D616+#REF!+D670+#REF!</f>
        <v>#REF!</v>
      </c>
      <c r="E730" s="149"/>
      <c r="F730" s="159"/>
      <c r="G730" s="159"/>
    </row>
    <row r="731" spans="1:7" ht="30" hidden="1" x14ac:dyDescent="0.25">
      <c r="A731" s="189">
        <v>1</v>
      </c>
      <c r="B731" s="29" t="s">
        <v>186</v>
      </c>
      <c r="C731" s="159"/>
      <c r="D731" s="31" t="e">
        <f>D732+D733+D735+D737</f>
        <v>#REF!</v>
      </c>
      <c r="E731" s="149"/>
      <c r="F731" s="159"/>
      <c r="G731" s="159"/>
    </row>
    <row r="732" spans="1:7" ht="30" hidden="1" x14ac:dyDescent="0.25">
      <c r="A732" s="189">
        <v>1</v>
      </c>
      <c r="B732" s="29" t="s">
        <v>187</v>
      </c>
      <c r="C732" s="159"/>
      <c r="D732" s="19" t="e">
        <f>D59+D123+#REF!+D172+D218+#REF!+D266+#REF!+D320+#REF!+#REF!+#REF!+D387+#REF!+#REF!+#REF!+#REF!+#REF!+#REF!+D436+#REF!+D485+D546+D618+#REF!+D672+#REF!</f>
        <v>#REF!</v>
      </c>
      <c r="E732" s="149"/>
      <c r="F732" s="159"/>
      <c r="G732" s="159"/>
    </row>
    <row r="733" spans="1:7" ht="60" hidden="1" x14ac:dyDescent="0.25">
      <c r="A733" s="189">
        <v>1</v>
      </c>
      <c r="B733" s="29" t="s">
        <v>219</v>
      </c>
      <c r="C733" s="159"/>
      <c r="D733" s="19" t="e">
        <f>D60+D124+#REF!+D173+D219+#REF!+D267+#REF!+D321+#REF!+#REF!+#REF!+D388+#REF!+#REF!+#REF!+#REF!+#REF!+#REF!+D437+#REF!+D486+D547+D619+#REF!+D673+#REF!</f>
        <v>#REF!</v>
      </c>
      <c r="E733" s="149"/>
      <c r="F733" s="159"/>
      <c r="G733" s="159"/>
    </row>
    <row r="734" spans="1:7" hidden="1" x14ac:dyDescent="0.25">
      <c r="A734" s="189">
        <v>1</v>
      </c>
      <c r="B734" s="32" t="s">
        <v>217</v>
      </c>
      <c r="C734" s="159"/>
      <c r="D734" s="19" t="e">
        <f>D61+D125+#REF!+D174+D220+#REF!+D268+#REF!+D322+#REF!+#REF!+#REF!+D389+#REF!+#REF!+#REF!+#REF!+#REF!+#REF!+D438+#REF!+D487+D548+D620+#REF!+D674+#REF!</f>
        <v>#REF!</v>
      </c>
      <c r="E734" s="149"/>
      <c r="F734" s="159"/>
      <c r="G734" s="159"/>
    </row>
    <row r="735" spans="1:7" ht="45" hidden="1" x14ac:dyDescent="0.25">
      <c r="A735" s="189">
        <v>1</v>
      </c>
      <c r="B735" s="29" t="s">
        <v>220</v>
      </c>
      <c r="C735" s="159"/>
      <c r="D735" s="19" t="e">
        <f>D62+D126+#REF!+D175+D221+#REF!+D269+#REF!+D323+#REF!+#REF!+#REF!+D390+#REF!+#REF!+#REF!+#REF!+#REF!+#REF!+D439+#REF!+D488+D549+D621+#REF!+D675+#REF!</f>
        <v>#REF!</v>
      </c>
      <c r="E735" s="149"/>
      <c r="F735" s="159"/>
      <c r="G735" s="159"/>
    </row>
    <row r="736" spans="1:7" hidden="1" x14ac:dyDescent="0.25">
      <c r="A736" s="189">
        <v>1</v>
      </c>
      <c r="B736" s="32" t="s">
        <v>217</v>
      </c>
      <c r="C736" s="159"/>
      <c r="D736" s="19" t="e">
        <f>D63+D127+#REF!+D176+D222+#REF!+D270+#REF!+D324+#REF!+#REF!+#REF!+D391+#REF!+#REF!+#REF!+#REF!+#REF!+#REF!+D440+#REF!+D489+D550+D622+#REF!+D676+#REF!</f>
        <v>#REF!</v>
      </c>
      <c r="E736" s="149"/>
      <c r="F736" s="159"/>
      <c r="G736" s="159"/>
    </row>
    <row r="737" spans="1:7" ht="30" hidden="1" x14ac:dyDescent="0.25">
      <c r="A737" s="189">
        <v>1</v>
      </c>
      <c r="B737" s="29" t="s">
        <v>188</v>
      </c>
      <c r="C737" s="159"/>
      <c r="D737" s="19" t="e">
        <f>D64+D128+#REF!+D177+D223+#REF!+D271+#REF!+D325+#REF!+#REF!+#REF!+D392+#REF!+#REF!+#REF!+#REF!+#REF!+#REF!+D441+#REF!+D490+D551+D623+#REF!+D677+#REF!</f>
        <v>#REF!</v>
      </c>
      <c r="E737" s="149"/>
      <c r="F737" s="159"/>
      <c r="G737" s="159"/>
    </row>
    <row r="738" spans="1:7" hidden="1" x14ac:dyDescent="0.25">
      <c r="A738" s="189">
        <v>1</v>
      </c>
      <c r="B738" s="32" t="s">
        <v>217</v>
      </c>
      <c r="C738" s="159"/>
      <c r="D738" s="19" t="e">
        <f>D65+D129+#REF!+D178+D224+#REF!+D272+#REF!+D326+#REF!+#REF!+#REF!+D393+#REF!+#REF!+#REF!+#REF!+#REF!+#REF!+D442+#REF!+D491+D552+D624+#REF!+D678+#REF!</f>
        <v>#REF!</v>
      </c>
      <c r="E738" s="149"/>
      <c r="F738" s="159"/>
      <c r="G738" s="159"/>
    </row>
    <row r="739" spans="1:7" ht="45" hidden="1" x14ac:dyDescent="0.25">
      <c r="A739" s="189">
        <v>1</v>
      </c>
      <c r="B739" s="29" t="s">
        <v>189</v>
      </c>
      <c r="C739" s="159"/>
      <c r="D739" s="19" t="e">
        <f>D66+D130+#REF!+D179+D225+#REF!+D273+#REF!+D327+#REF!+#REF!+#REF!+D394+#REF!+#REF!+#REF!+#REF!+#REF!+#REF!+D443+#REF!+D492+D553+D625+#REF!+D679+#REF!</f>
        <v>#REF!</v>
      </c>
      <c r="E739" s="149"/>
      <c r="F739" s="159"/>
      <c r="G739" s="159"/>
    </row>
    <row r="740" spans="1:7" ht="30" hidden="1" x14ac:dyDescent="0.25">
      <c r="A740" s="189">
        <v>1</v>
      </c>
      <c r="B740" s="29" t="s">
        <v>190</v>
      </c>
      <c r="C740" s="159"/>
      <c r="D740" s="19" t="e">
        <f>D67+D131+#REF!+D180+D226+#REF!+D274+#REF!+D328+#REF!+#REF!+#REF!+D395+#REF!+#REF!+#REF!+#REF!+#REF!+#REF!+D444+#REF!+D493+D554+D626+#REF!+D680+#REF!</f>
        <v>#REF!</v>
      </c>
      <c r="E740" s="149"/>
      <c r="F740" s="159"/>
      <c r="G740" s="159"/>
    </row>
    <row r="741" spans="1:7" ht="30" hidden="1" x14ac:dyDescent="0.25">
      <c r="A741" s="189">
        <v>1</v>
      </c>
      <c r="B741" s="29" t="s">
        <v>191</v>
      </c>
      <c r="C741" s="159"/>
      <c r="D741" s="19" t="e">
        <f>D68+D132+#REF!+D181+D227+#REF!+D275+#REF!+D329+#REF!+#REF!+#REF!+D396+#REF!+#REF!+#REF!+#REF!+#REF!+#REF!+D445+#REF!+D494+D555+D627+#REF!+D681+#REF!</f>
        <v>#REF!</v>
      </c>
      <c r="E741" s="149"/>
      <c r="F741" s="159"/>
      <c r="G741" s="159"/>
    </row>
    <row r="742" spans="1:7" hidden="1" x14ac:dyDescent="0.25">
      <c r="A742" s="189">
        <v>1</v>
      </c>
      <c r="B742" s="29" t="s">
        <v>192</v>
      </c>
      <c r="C742" s="159"/>
      <c r="D742" s="19" t="e">
        <f>D69+D133+#REF!+D182+D228+#REF!+D276+#REF!+D330+#REF!+#REF!+#REF!+D397+#REF!+#REF!+#REF!+#REF!+#REF!+#REF!+D446+#REF!+D495+D556+D628+#REF!+D682+#REF!</f>
        <v>#REF!</v>
      </c>
      <c r="E742" s="149"/>
      <c r="F742" s="159"/>
      <c r="G742" s="159"/>
    </row>
    <row r="743" spans="1:7" hidden="1" x14ac:dyDescent="0.25">
      <c r="A743" s="189">
        <v>1</v>
      </c>
      <c r="B743" s="29" t="s">
        <v>224</v>
      </c>
      <c r="C743" s="159"/>
      <c r="D743" s="19" t="e">
        <f>D70+D134+#REF!+D183+D229+#REF!+D277+#REF!+D331+#REF!+#REF!+#REF!+D398+#REF!+#REF!+#REF!+#REF!+#REF!+#REF!+D447+#REF!+D496+D557+D629+#REF!+D683+#REF!</f>
        <v>#REF!</v>
      </c>
      <c r="E743" s="149"/>
      <c r="F743" s="159"/>
      <c r="G743" s="159"/>
    </row>
    <row r="744" spans="1:7" hidden="1" x14ac:dyDescent="0.25">
      <c r="A744" s="189">
        <v>1</v>
      </c>
      <c r="B744" s="33" t="s">
        <v>230</v>
      </c>
      <c r="C744" s="159"/>
      <c r="D744" s="19" t="e">
        <f>D71+D135+#REF!+D184+D230+#REF!+D278+#REF!+D332+#REF!+#REF!+#REF!+D399+#REF!+#REF!+#REF!+#REF!+#REF!+#REF!+D448+#REF!+D497+D558+D630+#REF!+D684+#REF!</f>
        <v>#REF!</v>
      </c>
      <c r="E744" s="149"/>
      <c r="F744" s="159"/>
      <c r="G744" s="159"/>
    </row>
    <row r="745" spans="1:7" hidden="1" x14ac:dyDescent="0.25">
      <c r="A745" s="189">
        <v>1</v>
      </c>
      <c r="B745" s="34" t="s">
        <v>120</v>
      </c>
      <c r="C745" s="159"/>
      <c r="D745" s="19" t="e">
        <f>D72+D136+#REF!+D185+D231+#REF!+D279+#REF!+D333+#REF!+#REF!+#REF!+D400+#REF!+#REF!+#REF!+#REF!+#REF!+#REF!+D449+#REF!+D498+D559+D631+#REF!+D685+#REF!</f>
        <v>#REF!</v>
      </c>
      <c r="E745" s="149"/>
      <c r="F745" s="159"/>
      <c r="G745" s="159"/>
    </row>
    <row r="746" spans="1:7" hidden="1" x14ac:dyDescent="0.25">
      <c r="A746" s="189">
        <v>1</v>
      </c>
      <c r="B746" s="33" t="s">
        <v>154</v>
      </c>
      <c r="C746" s="159"/>
      <c r="D746" s="19" t="e">
        <f>D73+D137+#REF!+D186+D232+#REF!+D280+#REF!+D334+#REF!+#REF!+#REF!+D401+#REF!+#REF!+#REF!+#REF!+#REF!+#REF!+D450+#REF!+D499+D560+D632+#REF!+D686+#REF!</f>
        <v>#REF!</v>
      </c>
      <c r="E746" s="149"/>
      <c r="F746" s="159"/>
      <c r="G746" s="159"/>
    </row>
    <row r="747" spans="1:7" ht="30" hidden="1" x14ac:dyDescent="0.25">
      <c r="A747" s="189">
        <v>1</v>
      </c>
      <c r="B747" s="34" t="s">
        <v>121</v>
      </c>
      <c r="C747" s="159"/>
      <c r="D747" s="19" t="e">
        <f>D74+D138+#REF!+D187+D233+#REF!+D281+#REF!+D335+#REF!+#REF!+#REF!+D402+#REF!+#REF!+#REF!+#REF!+#REF!+#REF!+D451+#REF!+D500+D561+D633+#REF!+D687+#REF!+D15+#REF!</f>
        <v>#REF!</v>
      </c>
      <c r="E747" s="149"/>
      <c r="F747" s="159"/>
      <c r="G747" s="159"/>
    </row>
    <row r="748" spans="1:7" hidden="1" x14ac:dyDescent="0.25">
      <c r="A748" s="189">
        <v>1</v>
      </c>
      <c r="B748" s="35" t="s">
        <v>166</v>
      </c>
      <c r="C748" s="159"/>
      <c r="D748" s="19" t="e">
        <f>D75+D139+#REF!+D188+D234+#REF!+D282+#REF!+D336+#REF!+#REF!+#REF!+D403+#REF!+#REF!+#REF!+#REF!+#REF!+#REF!+D452+#REF!+D501+D562+D634+#REF!+D688+#REF!+D16+#REF!</f>
        <v>#REF!</v>
      </c>
      <c r="E748" s="149"/>
      <c r="F748" s="159"/>
      <c r="G748" s="159"/>
    </row>
    <row r="749" spans="1:7" hidden="1" x14ac:dyDescent="0.25">
      <c r="A749" s="189">
        <v>1</v>
      </c>
      <c r="B749" s="36" t="s">
        <v>222</v>
      </c>
      <c r="C749" s="159"/>
      <c r="D749" s="19" t="e">
        <f>D76+D140+#REF!+D189+D235+#REF!+D283+#REF!+D337+#REF!+#REF!+#REF!+D404+#REF!+#REF!+#REF!+#REF!+#REF!+#REF!+D453+#REF!+D502+D563+D635+#REF!+D689+#REF!+D17+#REF!</f>
        <v>#REF!</v>
      </c>
      <c r="E749" s="149"/>
      <c r="F749" s="159"/>
      <c r="G749" s="159"/>
    </row>
    <row r="750" spans="1:7" hidden="1" x14ac:dyDescent="0.25">
      <c r="A750" s="189">
        <v>1</v>
      </c>
      <c r="B750" s="71" t="s">
        <v>160</v>
      </c>
      <c r="C750" s="159"/>
      <c r="D750" s="25" t="e">
        <f>D722+ROUND(D745*3.2,0)+D747</f>
        <v>#REF!</v>
      </c>
      <c r="E750" s="149"/>
      <c r="F750" s="159"/>
      <c r="G750" s="159"/>
    </row>
    <row r="751" spans="1:7" ht="15.75" hidden="1" x14ac:dyDescent="0.25">
      <c r="A751" s="189">
        <v>1</v>
      </c>
      <c r="B751" s="158"/>
      <c r="C751" s="159"/>
      <c r="D751" s="159"/>
      <c r="E751" s="149"/>
      <c r="F751" s="159"/>
      <c r="G751" s="159"/>
    </row>
    <row r="752" spans="1:7" hidden="1" x14ac:dyDescent="0.25">
      <c r="A752" s="189">
        <v>1</v>
      </c>
      <c r="B752" s="29" t="s">
        <v>122</v>
      </c>
      <c r="C752" s="30"/>
      <c r="D752" s="30" t="e">
        <f>D713+D722</f>
        <v>#REF!</v>
      </c>
      <c r="E752" s="149"/>
      <c r="F752" s="30"/>
      <c r="G752" s="30"/>
    </row>
    <row r="753" spans="1:7" hidden="1" x14ac:dyDescent="0.25">
      <c r="A753" s="189">
        <v>1</v>
      </c>
      <c r="B753" s="34" t="s">
        <v>120</v>
      </c>
      <c r="C753" s="159"/>
      <c r="D753" s="159" t="e">
        <f>D718+D745</f>
        <v>#REF!</v>
      </c>
      <c r="E753" s="149"/>
      <c r="F753" s="159"/>
      <c r="G753" s="159"/>
    </row>
    <row r="754" spans="1:7" ht="30" hidden="1" x14ac:dyDescent="0.25">
      <c r="A754" s="189">
        <v>1</v>
      </c>
      <c r="B754" s="34" t="s">
        <v>121</v>
      </c>
      <c r="C754" s="159"/>
      <c r="D754" s="159" t="e">
        <f>D747</f>
        <v>#REF!</v>
      </c>
      <c r="E754" s="149"/>
      <c r="F754" s="159"/>
      <c r="G754" s="159"/>
    </row>
    <row r="755" spans="1:7" ht="15.75" hidden="1" x14ac:dyDescent="0.25">
      <c r="A755" s="189">
        <v>1</v>
      </c>
      <c r="B755" s="161" t="s">
        <v>212</v>
      </c>
      <c r="C755" s="159"/>
      <c r="D755" s="160" t="e">
        <f>D720+D750</f>
        <v>#REF!</v>
      </c>
      <c r="E755" s="149"/>
      <c r="F755" s="159"/>
      <c r="G755" s="159"/>
    </row>
    <row r="756" spans="1:7" ht="15.75" hidden="1" x14ac:dyDescent="0.25">
      <c r="A756" s="189">
        <v>1</v>
      </c>
      <c r="B756" s="161"/>
      <c r="C756" s="159"/>
      <c r="D756" s="160"/>
      <c r="E756" s="149"/>
      <c r="F756" s="159"/>
      <c r="G756" s="159"/>
    </row>
    <row r="757" spans="1:7" hidden="1" x14ac:dyDescent="0.25">
      <c r="A757" s="189">
        <v>1</v>
      </c>
      <c r="B757" s="300" t="s">
        <v>123</v>
      </c>
      <c r="C757" s="159"/>
      <c r="D757" s="160"/>
      <c r="E757" s="149"/>
      <c r="F757" s="159"/>
      <c r="G757" s="159"/>
    </row>
    <row r="758" spans="1:7" ht="30" hidden="1" x14ac:dyDescent="0.25">
      <c r="A758" s="189">
        <v>1</v>
      </c>
      <c r="B758" s="163" t="s">
        <v>62</v>
      </c>
      <c r="C758" s="159"/>
      <c r="D758" s="160"/>
      <c r="E758" s="149"/>
      <c r="F758" s="159"/>
      <c r="G758" s="159"/>
    </row>
    <row r="759" spans="1:7" ht="30" hidden="1" x14ac:dyDescent="0.25">
      <c r="A759" s="189">
        <v>1</v>
      </c>
      <c r="B759" s="163" t="s">
        <v>63</v>
      </c>
      <c r="C759" s="159"/>
      <c r="D759" s="160"/>
      <c r="E759" s="149"/>
      <c r="F759" s="159"/>
      <c r="G759" s="159"/>
    </row>
    <row r="760" spans="1:7" hidden="1" x14ac:dyDescent="0.25">
      <c r="A760" s="189">
        <v>1</v>
      </c>
      <c r="B760" s="163" t="s">
        <v>56</v>
      </c>
      <c r="C760" s="159"/>
      <c r="D760" s="160"/>
      <c r="E760" s="149"/>
      <c r="F760" s="159"/>
      <c r="G760" s="159"/>
    </row>
    <row r="761" spans="1:7" hidden="1" x14ac:dyDescent="0.25">
      <c r="A761" s="189">
        <v>1</v>
      </c>
      <c r="B761" s="163" t="s">
        <v>35</v>
      </c>
      <c r="C761" s="159"/>
      <c r="D761" s="160"/>
      <c r="E761" s="149"/>
      <c r="F761" s="159"/>
      <c r="G761" s="159"/>
    </row>
    <row r="762" spans="1:7" ht="30" hidden="1" x14ac:dyDescent="0.25">
      <c r="A762" s="189">
        <v>1</v>
      </c>
      <c r="B762" s="163" t="s">
        <v>237</v>
      </c>
      <c r="C762" s="159"/>
      <c r="D762" s="160"/>
      <c r="E762" s="149"/>
      <c r="F762" s="159"/>
      <c r="G762" s="159"/>
    </row>
    <row r="763" spans="1:7" hidden="1" x14ac:dyDescent="0.25">
      <c r="A763" s="189">
        <v>1</v>
      </c>
      <c r="B763" s="163" t="s">
        <v>32</v>
      </c>
      <c r="C763" s="159"/>
      <c r="D763" s="160"/>
      <c r="E763" s="149"/>
      <c r="F763" s="159"/>
      <c r="G763" s="159"/>
    </row>
    <row r="764" spans="1:7" hidden="1" x14ac:dyDescent="0.25">
      <c r="A764" s="189">
        <v>1</v>
      </c>
      <c r="B764" s="163" t="s">
        <v>19</v>
      </c>
      <c r="C764" s="159"/>
      <c r="D764" s="160"/>
      <c r="E764" s="149"/>
      <c r="F764" s="159"/>
      <c r="G764" s="159"/>
    </row>
    <row r="765" spans="1:7" hidden="1" x14ac:dyDescent="0.25">
      <c r="A765" s="189">
        <v>1</v>
      </c>
      <c r="B765" s="163" t="s">
        <v>59</v>
      </c>
      <c r="C765" s="159"/>
      <c r="D765" s="160"/>
      <c r="E765" s="149"/>
      <c r="F765" s="159"/>
      <c r="G765" s="159"/>
    </row>
    <row r="766" spans="1:7" hidden="1" x14ac:dyDescent="0.25">
      <c r="A766" s="189">
        <v>1</v>
      </c>
      <c r="B766" s="163" t="s">
        <v>76</v>
      </c>
      <c r="C766" s="159"/>
      <c r="D766" s="160"/>
      <c r="E766" s="149"/>
      <c r="F766" s="159"/>
      <c r="G766" s="159"/>
    </row>
    <row r="767" spans="1:7" hidden="1" x14ac:dyDescent="0.25">
      <c r="A767" s="189">
        <v>1</v>
      </c>
      <c r="B767" s="163" t="s">
        <v>21</v>
      </c>
      <c r="C767" s="159"/>
      <c r="D767" s="164" t="e">
        <f>D80+#REF!+D347+D567</f>
        <v>#REF!</v>
      </c>
      <c r="E767" s="149"/>
      <c r="F767" s="159"/>
      <c r="G767" s="159"/>
    </row>
    <row r="768" spans="1:7" ht="30" hidden="1" x14ac:dyDescent="0.25">
      <c r="A768" s="189">
        <v>1</v>
      </c>
      <c r="B768" s="163" t="s">
        <v>170</v>
      </c>
      <c r="C768" s="159"/>
      <c r="D768" s="164" t="e">
        <f>D81+#REF!+D348</f>
        <v>#REF!</v>
      </c>
      <c r="E768" s="149"/>
      <c r="F768" s="159"/>
      <c r="G768" s="159"/>
    </row>
    <row r="769" spans="1:12" hidden="1" x14ac:dyDescent="0.25">
      <c r="A769" s="189">
        <v>1</v>
      </c>
      <c r="B769" s="163" t="s">
        <v>39</v>
      </c>
      <c r="C769" s="159"/>
      <c r="D769" s="160"/>
      <c r="E769" s="149"/>
      <c r="F769" s="159"/>
      <c r="G769" s="159"/>
    </row>
    <row r="770" spans="1:12" hidden="1" x14ac:dyDescent="0.25">
      <c r="A770" s="189">
        <v>1</v>
      </c>
      <c r="B770" s="163" t="s">
        <v>172</v>
      </c>
      <c r="C770" s="159"/>
      <c r="D770" s="160"/>
      <c r="E770" s="149"/>
      <c r="F770" s="159"/>
      <c r="G770" s="159"/>
    </row>
    <row r="771" spans="1:12" ht="30" hidden="1" x14ac:dyDescent="0.25">
      <c r="A771" s="189">
        <v>1</v>
      </c>
      <c r="B771" s="163" t="s">
        <v>65</v>
      </c>
      <c r="C771" s="159"/>
      <c r="D771" s="164"/>
      <c r="E771" s="149"/>
      <c r="F771" s="159"/>
      <c r="G771" s="159"/>
    </row>
    <row r="772" spans="1:12" hidden="1" x14ac:dyDescent="0.25">
      <c r="A772" s="189">
        <v>1</v>
      </c>
      <c r="B772" s="163" t="s">
        <v>238</v>
      </c>
      <c r="C772" s="159"/>
      <c r="D772" s="164">
        <f>D568</f>
        <v>440</v>
      </c>
      <c r="E772" s="149"/>
      <c r="F772" s="159"/>
      <c r="G772" s="159"/>
      <c r="L772" s="301"/>
    </row>
    <row r="773" spans="1:12" ht="30" hidden="1" x14ac:dyDescent="0.25">
      <c r="A773" s="189">
        <v>1</v>
      </c>
      <c r="B773" s="163" t="s">
        <v>239</v>
      </c>
      <c r="C773" s="159"/>
      <c r="D773" s="164">
        <f>D569</f>
        <v>80</v>
      </c>
      <c r="E773" s="149"/>
      <c r="F773" s="159"/>
      <c r="G773" s="159"/>
      <c r="L773" s="301"/>
    </row>
    <row r="774" spans="1:12" ht="30" hidden="1" x14ac:dyDescent="0.25">
      <c r="A774" s="189">
        <v>1</v>
      </c>
      <c r="B774" s="163" t="s">
        <v>171</v>
      </c>
      <c r="C774" s="159"/>
      <c r="D774" s="160"/>
      <c r="E774" s="149"/>
      <c r="F774" s="159"/>
      <c r="G774" s="159"/>
    </row>
    <row r="775" spans="1:12" ht="30" hidden="1" x14ac:dyDescent="0.25">
      <c r="A775" s="189">
        <v>1</v>
      </c>
      <c r="B775" s="163" t="s">
        <v>152</v>
      </c>
      <c r="C775" s="159"/>
      <c r="D775" s="160"/>
      <c r="E775" s="149"/>
      <c r="F775" s="159"/>
      <c r="G775" s="159"/>
    </row>
    <row r="776" spans="1:12" ht="30" hidden="1" x14ac:dyDescent="0.25">
      <c r="A776" s="189">
        <v>1</v>
      </c>
      <c r="B776" s="163" t="s">
        <v>233</v>
      </c>
      <c r="C776" s="159"/>
      <c r="D776" s="160"/>
      <c r="E776" s="149"/>
      <c r="F776" s="159"/>
      <c r="G776" s="159"/>
    </row>
    <row r="777" spans="1:12" hidden="1" x14ac:dyDescent="0.25">
      <c r="A777" s="189">
        <v>1</v>
      </c>
      <c r="B777" s="163" t="s">
        <v>90</v>
      </c>
      <c r="C777" s="159"/>
      <c r="D777" s="160"/>
      <c r="E777" s="149"/>
      <c r="F777" s="159"/>
      <c r="G777" s="159"/>
      <c r="J777" s="301"/>
      <c r="K777" s="301"/>
    </row>
    <row r="778" spans="1:12" ht="30" hidden="1" x14ac:dyDescent="0.25">
      <c r="A778" s="189">
        <v>1</v>
      </c>
      <c r="B778" s="163" t="s">
        <v>147</v>
      </c>
      <c r="C778" s="159"/>
      <c r="D778" s="160"/>
      <c r="E778" s="149"/>
      <c r="F778" s="159"/>
      <c r="G778" s="159"/>
    </row>
    <row r="779" spans="1:12" ht="30" hidden="1" x14ac:dyDescent="0.25">
      <c r="A779" s="189">
        <v>1</v>
      </c>
      <c r="B779" s="163" t="s">
        <v>148</v>
      </c>
      <c r="C779" s="159"/>
      <c r="D779" s="160"/>
      <c r="E779" s="149"/>
      <c r="F779" s="159"/>
      <c r="G779" s="159"/>
    </row>
    <row r="780" spans="1:12" hidden="1" x14ac:dyDescent="0.25">
      <c r="A780" s="189">
        <v>1</v>
      </c>
      <c r="B780" s="163" t="s">
        <v>75</v>
      </c>
      <c r="C780" s="159"/>
      <c r="D780" s="160"/>
      <c r="E780" s="149"/>
      <c r="F780" s="159"/>
      <c r="G780" s="159"/>
    </row>
    <row r="781" spans="1:12" hidden="1" x14ac:dyDescent="0.25">
      <c r="A781" s="189">
        <v>1</v>
      </c>
      <c r="B781" s="163" t="s">
        <v>64</v>
      </c>
      <c r="C781" s="159"/>
      <c r="D781" s="160"/>
      <c r="E781" s="149"/>
      <c r="F781" s="159"/>
      <c r="G781" s="159"/>
    </row>
    <row r="782" spans="1:12" ht="30" hidden="1" x14ac:dyDescent="0.25">
      <c r="A782" s="189">
        <v>1</v>
      </c>
      <c r="B782" s="163" t="s">
        <v>240</v>
      </c>
      <c r="C782" s="159"/>
      <c r="D782" s="160"/>
      <c r="E782" s="149"/>
      <c r="F782" s="159"/>
      <c r="G782" s="159"/>
    </row>
    <row r="783" spans="1:12" ht="30" hidden="1" x14ac:dyDescent="0.25">
      <c r="A783" s="189">
        <v>1</v>
      </c>
      <c r="B783" s="163" t="s">
        <v>241</v>
      </c>
      <c r="C783" s="159"/>
      <c r="D783" s="160"/>
      <c r="E783" s="149"/>
      <c r="F783" s="159"/>
      <c r="G783" s="159"/>
    </row>
    <row r="784" spans="1:12" hidden="1" x14ac:dyDescent="0.25">
      <c r="A784" s="189">
        <v>1</v>
      </c>
      <c r="B784" s="163" t="s">
        <v>242</v>
      </c>
      <c r="C784" s="159"/>
      <c r="D784" s="160"/>
      <c r="E784" s="149"/>
      <c r="F784" s="159"/>
      <c r="G784" s="159"/>
    </row>
    <row r="785" spans="1:7" hidden="1" x14ac:dyDescent="0.25">
      <c r="A785" s="189">
        <v>1</v>
      </c>
      <c r="B785" s="163" t="s">
        <v>53</v>
      </c>
      <c r="C785" s="159"/>
      <c r="D785" s="160"/>
      <c r="E785" s="149"/>
      <c r="F785" s="159"/>
      <c r="G785" s="159"/>
    </row>
    <row r="786" spans="1:7" hidden="1" x14ac:dyDescent="0.25">
      <c r="A786" s="189">
        <v>1</v>
      </c>
      <c r="B786" s="163" t="s">
        <v>58</v>
      </c>
      <c r="C786" s="159"/>
      <c r="D786" s="160"/>
      <c r="E786" s="149"/>
      <c r="F786" s="159"/>
      <c r="G786" s="159"/>
    </row>
    <row r="787" spans="1:7" hidden="1" x14ac:dyDescent="0.25">
      <c r="A787" s="189">
        <v>1</v>
      </c>
      <c r="B787" s="163" t="s">
        <v>243</v>
      </c>
      <c r="C787" s="159"/>
      <c r="D787" s="160"/>
      <c r="E787" s="149"/>
      <c r="F787" s="159"/>
      <c r="G787" s="159"/>
    </row>
    <row r="788" spans="1:7" hidden="1" x14ac:dyDescent="0.25">
      <c r="A788" s="189">
        <v>1</v>
      </c>
      <c r="B788" s="163" t="s">
        <v>57</v>
      </c>
      <c r="C788" s="159"/>
      <c r="D788" s="160"/>
      <c r="E788" s="149"/>
      <c r="F788" s="159"/>
      <c r="G788" s="159"/>
    </row>
    <row r="789" spans="1:7" ht="30" hidden="1" x14ac:dyDescent="0.25">
      <c r="A789" s="189">
        <v>1</v>
      </c>
      <c r="B789" s="163" t="s">
        <v>182</v>
      </c>
      <c r="C789" s="159"/>
      <c r="D789" s="160"/>
      <c r="E789" s="149"/>
      <c r="F789" s="159"/>
      <c r="G789" s="159"/>
    </row>
    <row r="790" spans="1:7" hidden="1" x14ac:dyDescent="0.25">
      <c r="A790" s="189">
        <v>1</v>
      </c>
      <c r="B790" s="163" t="s">
        <v>244</v>
      </c>
      <c r="C790" s="159"/>
      <c r="D790" s="160"/>
      <c r="E790" s="149"/>
      <c r="F790" s="159"/>
      <c r="G790" s="159"/>
    </row>
    <row r="791" spans="1:7" hidden="1" x14ac:dyDescent="0.25">
      <c r="A791" s="189">
        <v>1</v>
      </c>
      <c r="B791" s="163" t="s">
        <v>20</v>
      </c>
      <c r="C791" s="159"/>
      <c r="D791" s="160"/>
      <c r="E791" s="149"/>
      <c r="F791" s="159"/>
      <c r="G791" s="159"/>
    </row>
    <row r="792" spans="1:7" hidden="1" x14ac:dyDescent="0.25">
      <c r="A792" s="189">
        <v>1</v>
      </c>
      <c r="B792" s="163" t="s">
        <v>167</v>
      </c>
      <c r="C792" s="159"/>
      <c r="D792" s="160"/>
      <c r="E792" s="149"/>
      <c r="F792" s="159"/>
      <c r="G792" s="159"/>
    </row>
    <row r="793" spans="1:7" hidden="1" x14ac:dyDescent="0.25">
      <c r="A793" s="189">
        <v>1</v>
      </c>
      <c r="B793" s="163" t="s">
        <v>61</v>
      </c>
      <c r="C793" s="159"/>
      <c r="D793" s="160"/>
      <c r="E793" s="149"/>
      <c r="F793" s="159"/>
      <c r="G793" s="159"/>
    </row>
    <row r="794" spans="1:7" hidden="1" x14ac:dyDescent="0.25">
      <c r="A794" s="189">
        <v>1</v>
      </c>
      <c r="B794" s="163" t="s">
        <v>40</v>
      </c>
      <c r="C794" s="159"/>
      <c r="D794" s="160"/>
      <c r="E794" s="149"/>
      <c r="F794" s="159"/>
      <c r="G794" s="159"/>
    </row>
    <row r="795" spans="1:7" hidden="1" x14ac:dyDescent="0.25">
      <c r="A795" s="189">
        <v>1</v>
      </c>
      <c r="B795" s="163" t="s">
        <v>245</v>
      </c>
      <c r="C795" s="159"/>
      <c r="D795" s="160"/>
      <c r="E795" s="149"/>
      <c r="F795" s="159"/>
      <c r="G795" s="159"/>
    </row>
    <row r="796" spans="1:7" hidden="1" x14ac:dyDescent="0.25">
      <c r="A796" s="189">
        <v>1</v>
      </c>
      <c r="B796" s="163" t="s">
        <v>33</v>
      </c>
      <c r="C796" s="159"/>
      <c r="D796" s="160"/>
      <c r="E796" s="149"/>
      <c r="F796" s="159"/>
      <c r="G796" s="159"/>
    </row>
    <row r="797" spans="1:7" hidden="1" x14ac:dyDescent="0.25">
      <c r="A797" s="189">
        <v>1</v>
      </c>
      <c r="B797" s="163" t="s">
        <v>168</v>
      </c>
      <c r="C797" s="159"/>
      <c r="D797" s="160"/>
      <c r="E797" s="149"/>
      <c r="F797" s="159"/>
      <c r="G797" s="159"/>
    </row>
    <row r="798" spans="1:7" hidden="1" x14ac:dyDescent="0.25">
      <c r="A798" s="189">
        <v>1</v>
      </c>
      <c r="B798" s="163" t="s">
        <v>55</v>
      </c>
      <c r="C798" s="159"/>
      <c r="D798" s="160"/>
      <c r="E798" s="149"/>
      <c r="F798" s="159"/>
      <c r="G798" s="159"/>
    </row>
    <row r="799" spans="1:7" hidden="1" x14ac:dyDescent="0.25">
      <c r="A799" s="189">
        <v>1</v>
      </c>
      <c r="B799" s="163" t="s">
        <v>135</v>
      </c>
      <c r="C799" s="159"/>
      <c r="D799" s="160"/>
      <c r="E799" s="149"/>
      <c r="F799" s="159"/>
      <c r="G799" s="159"/>
    </row>
    <row r="800" spans="1:7" hidden="1" x14ac:dyDescent="0.25">
      <c r="A800" s="189">
        <v>1</v>
      </c>
      <c r="B800" s="163" t="s">
        <v>87</v>
      </c>
      <c r="C800" s="159"/>
      <c r="D800" s="160"/>
      <c r="E800" s="149"/>
      <c r="F800" s="159"/>
      <c r="G800" s="159"/>
    </row>
    <row r="801" spans="1:7" hidden="1" x14ac:dyDescent="0.25">
      <c r="A801" s="189">
        <v>1</v>
      </c>
      <c r="B801" s="163" t="s">
        <v>54</v>
      </c>
      <c r="C801" s="159"/>
      <c r="D801" s="160"/>
      <c r="E801" s="149"/>
      <c r="F801" s="159"/>
      <c r="G801" s="159"/>
    </row>
    <row r="802" spans="1:7" hidden="1" x14ac:dyDescent="0.25">
      <c r="A802" s="189">
        <v>1</v>
      </c>
      <c r="B802" s="163" t="s">
        <v>169</v>
      </c>
      <c r="C802" s="159"/>
      <c r="D802" s="160"/>
      <c r="E802" s="149"/>
      <c r="F802" s="159"/>
      <c r="G802" s="159"/>
    </row>
    <row r="803" spans="1:7" hidden="1" x14ac:dyDescent="0.25">
      <c r="A803" s="189">
        <v>1</v>
      </c>
      <c r="B803" s="163" t="s">
        <v>38</v>
      </c>
      <c r="C803" s="159"/>
      <c r="D803" s="160"/>
      <c r="E803" s="149"/>
      <c r="F803" s="159"/>
      <c r="G803" s="159"/>
    </row>
    <row r="804" spans="1:7" hidden="1" x14ac:dyDescent="0.25">
      <c r="A804" s="189">
        <v>1</v>
      </c>
      <c r="B804" s="163" t="s">
        <v>124</v>
      </c>
      <c r="C804" s="159"/>
      <c r="D804" s="160"/>
      <c r="E804" s="149"/>
      <c r="F804" s="159"/>
      <c r="G804" s="159"/>
    </row>
    <row r="805" spans="1:7" ht="15.75" hidden="1" x14ac:dyDescent="0.25">
      <c r="A805" s="189">
        <v>1</v>
      </c>
      <c r="B805" s="161"/>
      <c r="C805" s="159"/>
      <c r="D805" s="160"/>
      <c r="E805" s="149"/>
      <c r="F805" s="159"/>
      <c r="G805" s="159"/>
    </row>
    <row r="806" spans="1:7" hidden="1" x14ac:dyDescent="0.25">
      <c r="A806" s="189">
        <v>1</v>
      </c>
      <c r="B806" s="74" t="s">
        <v>8</v>
      </c>
      <c r="C806" s="159"/>
      <c r="D806" s="159"/>
      <c r="E806" s="149"/>
      <c r="F806" s="159"/>
      <c r="G806" s="159"/>
    </row>
    <row r="807" spans="1:7" hidden="1" x14ac:dyDescent="0.25">
      <c r="A807" s="189">
        <v>1</v>
      </c>
      <c r="B807" s="74" t="s">
        <v>213</v>
      </c>
      <c r="C807" s="159"/>
      <c r="D807" s="302" t="e">
        <f>D23+D91+#REF!+D150+#REF!+D194+D588+D696+D706</f>
        <v>#REF!</v>
      </c>
      <c r="E807" s="303" t="e">
        <f t="shared" ref="E807:E812" si="11">G807/D807</f>
        <v>#REF!</v>
      </c>
      <c r="F807" s="302" t="e">
        <f>F23+F91+#REF!+F150+#REF!+F194+F588+F696+F706</f>
        <v>#REF!</v>
      </c>
      <c r="G807" s="302" t="e">
        <f>G23+G91+#REF!+G150+#REF!+G194+G588+G696+G706</f>
        <v>#REF!</v>
      </c>
    </row>
    <row r="808" spans="1:7" hidden="1" x14ac:dyDescent="0.25">
      <c r="A808" s="189">
        <v>1</v>
      </c>
      <c r="B808" s="167" t="s">
        <v>23</v>
      </c>
      <c r="C808" s="159"/>
      <c r="D808" s="159"/>
      <c r="E808" s="149"/>
      <c r="F808" s="159"/>
      <c r="G808" s="159"/>
    </row>
    <row r="809" spans="1:7" hidden="1" x14ac:dyDescent="0.25">
      <c r="A809" s="189">
        <v>1</v>
      </c>
      <c r="B809" s="168" t="s">
        <v>140</v>
      </c>
      <c r="C809" s="159"/>
      <c r="D809" s="159" t="e">
        <f>D93+D152+#REF!+D196+D239+#REF!+D288+#REF!+D359+#REF!+#REF!+#REF!+D409+#REF!+#REF!+#REF!+D458+D507+D590+D640+#REF!+#REF!</f>
        <v>#REF!</v>
      </c>
      <c r="E809" s="149" t="e">
        <f t="shared" si="11"/>
        <v>#REF!</v>
      </c>
      <c r="F809" s="159" t="e">
        <f>F93+#REF!+F152+#REF!+F196+F239+#REF!+F288+#REF!+F359+#REF!+#REF!+#REF!+F409+#REF!+#REF!+#REF!+F458+F507+F590+F640+#REF!+F694+#REF!</f>
        <v>#REF!</v>
      </c>
      <c r="G809" s="159" t="e">
        <f>G93+#REF!+G152+#REF!+G196+G239+#REF!+G288+#REF!+G359+#REF!+#REF!+#REF!+G409+#REF!+#REF!+#REF!+G458+G507+G590+G640+#REF!+G694+#REF!</f>
        <v>#REF!</v>
      </c>
    </row>
    <row r="810" spans="1:7" hidden="1" x14ac:dyDescent="0.25">
      <c r="A810" s="189">
        <v>1</v>
      </c>
      <c r="B810" s="168" t="s">
        <v>13</v>
      </c>
      <c r="C810" s="159"/>
      <c r="D810" s="159" t="e">
        <f>D197+D289+D360+#REF!+D591</f>
        <v>#REF!</v>
      </c>
      <c r="E810" s="149" t="e">
        <f t="shared" si="11"/>
        <v>#REF!</v>
      </c>
      <c r="F810" s="159" t="e">
        <f>F197+F289+F360+#REF!+F591</f>
        <v>#REF!</v>
      </c>
      <c r="G810" s="159" t="e">
        <f>G197+G289+G360+#REF!+G591</f>
        <v>#REF!</v>
      </c>
    </row>
    <row r="811" spans="1:7" hidden="1" x14ac:dyDescent="0.25">
      <c r="A811" s="189">
        <v>1</v>
      </c>
      <c r="B811" s="169" t="s">
        <v>141</v>
      </c>
      <c r="C811" s="159"/>
      <c r="D811" s="159" t="e">
        <f>D93+D153+#REF!+D198+D240+#REF!+D290+#REF!+D361+#REF!+#REF!+#REF!+D410+#REF!+#REF!+#REF!+D459+D508+D592+D641+#REF!+#REF!</f>
        <v>#REF!</v>
      </c>
      <c r="E811" s="149" t="e">
        <f t="shared" si="11"/>
        <v>#REF!</v>
      </c>
      <c r="F811" s="159" t="e">
        <f>F93+F153+#REF!+F198+F240+#REF!+F290+#REF!+F361+#REF!+#REF!+#REF!+F410+#REF!+#REF!+#REF!+F459+F508+F592+F641+#REF!+#REF!</f>
        <v>#REF!</v>
      </c>
      <c r="G811" s="159" t="e">
        <f>G93+G153+#REF!+G198+G240+#REF!+G290+#REF!+G361+#REF!+#REF!+#REF!+G410+#REF!+#REF!+#REF!+G459+G508+G592+G641+#REF!+#REF!</f>
        <v>#REF!</v>
      </c>
    </row>
    <row r="812" spans="1:7" ht="28.5" hidden="1" x14ac:dyDescent="0.25">
      <c r="A812" s="189">
        <v>1</v>
      </c>
      <c r="B812" s="170" t="s">
        <v>214</v>
      </c>
      <c r="C812" s="171"/>
      <c r="D812" s="171" t="e">
        <f>D24+D94+#REF!+D154+#REF!+D199+D241+#REF!+D291+#REF!+D362+#REF!+#REF!+#REF!+D411+#REF!+#REF!+#REF!+D460+D509+D593+D642+#REF!+D697+#REF!+D707</f>
        <v>#REF!</v>
      </c>
      <c r="E812" s="228" t="e">
        <f t="shared" si="11"/>
        <v>#REF!</v>
      </c>
      <c r="F812" s="171" t="e">
        <f>F24+F94+#REF!+F154+#REF!+F199+F241+#REF!+F291+#REF!+F362+#REF!+#REF!+#REF!+F411+#REF!+#REF!+#REF!+F460+F509+F593+F642+#REF!+F697+#REF!+F707</f>
        <v>#REF!</v>
      </c>
      <c r="G812" s="171" t="e">
        <f>G24+G94+#REF!+G154+#REF!+G199+G241+#REF!+G291+#REF!+G362+#REF!+#REF!+#REF!+G411+#REF!+#REF!+#REF!+G460+G509+G593+G642+#REF!+G697+#REF!+G707</f>
        <v>#REF!</v>
      </c>
    </row>
    <row r="813" spans="1:7" ht="19.5" hidden="1" customHeight="1" x14ac:dyDescent="0.25">
      <c r="A813" s="189">
        <v>1</v>
      </c>
      <c r="B813" s="173" t="s">
        <v>215</v>
      </c>
      <c r="C813" s="174"/>
      <c r="D813" s="174"/>
      <c r="E813" s="174"/>
      <c r="F813" s="174"/>
      <c r="G813" s="174"/>
    </row>
    <row r="814" spans="1:7" ht="31.5" hidden="1" x14ac:dyDescent="0.25">
      <c r="A814" s="189">
        <v>1</v>
      </c>
      <c r="B814" s="58" t="s">
        <v>180</v>
      </c>
      <c r="C814" s="174"/>
      <c r="D814" s="175">
        <f>D594</f>
        <v>2964</v>
      </c>
      <c r="E814" s="174"/>
      <c r="F814" s="174"/>
      <c r="G814" s="174"/>
    </row>
    <row r="815" spans="1:7" ht="31.5" hidden="1" x14ac:dyDescent="0.25">
      <c r="A815" s="189">
        <v>1</v>
      </c>
      <c r="B815" s="58" t="s">
        <v>181</v>
      </c>
      <c r="C815" s="174"/>
      <c r="D815" s="174"/>
      <c r="E815" s="174"/>
      <c r="F815" s="174"/>
      <c r="G815" s="174"/>
    </row>
    <row r="816" spans="1:7" ht="15.75" hidden="1" x14ac:dyDescent="0.25">
      <c r="A816" s="189">
        <v>1</v>
      </c>
      <c r="B816" s="58" t="s">
        <v>227</v>
      </c>
      <c r="C816" s="174"/>
      <c r="D816" s="174"/>
      <c r="E816" s="174"/>
      <c r="F816" s="174"/>
      <c r="G816" s="174"/>
    </row>
    <row r="817" spans="1:7" ht="15.75" hidden="1" x14ac:dyDescent="0.25">
      <c r="A817" s="189">
        <v>1</v>
      </c>
      <c r="B817" s="60" t="s">
        <v>150</v>
      </c>
      <c r="C817" s="174"/>
      <c r="D817" s="174"/>
      <c r="E817" s="174"/>
      <c r="F817" s="174"/>
      <c r="G817" s="174"/>
    </row>
    <row r="818" spans="1:7" ht="15.75" hidden="1" x14ac:dyDescent="0.25">
      <c r="A818" s="189">
        <v>1</v>
      </c>
      <c r="B818" s="176" t="s">
        <v>198</v>
      </c>
      <c r="C818" s="159"/>
      <c r="D818" s="159" t="e">
        <f>#REF!</f>
        <v>#REF!</v>
      </c>
      <c r="E818" s="159"/>
      <c r="F818" s="159"/>
      <c r="G818" s="159"/>
    </row>
    <row r="819" spans="1:7" ht="15.75" hidden="1" x14ac:dyDescent="0.25">
      <c r="A819" s="189">
        <v>1</v>
      </c>
      <c r="B819" s="177" t="s">
        <v>193</v>
      </c>
      <c r="C819" s="159"/>
      <c r="D819" s="159" t="e">
        <f>#REF!</f>
        <v>#REF!</v>
      </c>
      <c r="E819" s="159"/>
      <c r="F819" s="159"/>
      <c r="G819" s="159"/>
    </row>
    <row r="820" spans="1:7" ht="15.75" hidden="1" x14ac:dyDescent="0.25">
      <c r="A820" s="189">
        <v>1</v>
      </c>
      <c r="B820" s="178" t="s">
        <v>194</v>
      </c>
      <c r="C820" s="159"/>
      <c r="D820" s="159" t="e">
        <f>#REF!</f>
        <v>#REF!</v>
      </c>
      <c r="E820" s="159"/>
      <c r="F820" s="159"/>
      <c r="G820" s="159"/>
    </row>
    <row r="821" spans="1:7" ht="15.75" hidden="1" x14ac:dyDescent="0.25">
      <c r="A821" s="189">
        <v>1</v>
      </c>
      <c r="B821" s="177" t="s">
        <v>195</v>
      </c>
      <c r="C821" s="159"/>
      <c r="D821" s="159" t="e">
        <f>#REF!</f>
        <v>#REF!</v>
      </c>
      <c r="E821" s="159"/>
      <c r="F821" s="159"/>
      <c r="G821" s="159"/>
    </row>
    <row r="822" spans="1:7" ht="31.5" hidden="1" x14ac:dyDescent="0.25">
      <c r="A822" s="189">
        <v>1</v>
      </c>
      <c r="B822" s="179" t="s">
        <v>196</v>
      </c>
      <c r="C822" s="159"/>
      <c r="D822" s="159" t="e">
        <f>#REF!</f>
        <v>#REF!</v>
      </c>
      <c r="E822" s="159"/>
      <c r="F822" s="159"/>
      <c r="G822" s="159"/>
    </row>
    <row r="823" spans="1:7" ht="16.5" hidden="1" thickBot="1" x14ac:dyDescent="0.3">
      <c r="A823" s="189">
        <v>1</v>
      </c>
      <c r="B823" s="180" t="s">
        <v>197</v>
      </c>
      <c r="C823" s="181"/>
      <c r="D823" s="181" t="e">
        <f>#REF!</f>
        <v>#REF!</v>
      </c>
      <c r="E823" s="181"/>
      <c r="F823" s="181"/>
      <c r="G823" s="181"/>
    </row>
  </sheetData>
  <mergeCells count="6">
    <mergeCell ref="B2:G3"/>
    <mergeCell ref="C4:C6"/>
    <mergeCell ref="G4:G6"/>
    <mergeCell ref="E4:E6"/>
    <mergeCell ref="F4:F6"/>
    <mergeCell ref="D4:D6"/>
  </mergeCells>
  <pageMargins left="0.39370078740157483" right="0" top="0.31496062992125984" bottom="0.31496062992125984" header="0" footer="0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K128"/>
  <sheetViews>
    <sheetView zoomScale="90" zoomScaleNormal="90" zoomScaleSheetLayoutView="80" workbookViewId="0">
      <pane ySplit="7" topLeftCell="A8" activePane="bottomLeft" state="frozen"/>
      <selection activeCell="C26" sqref="C26"/>
      <selection pane="bottomLeft" activeCell="C26" sqref="C26"/>
    </sheetView>
  </sheetViews>
  <sheetFormatPr defaultColWidth="15.7109375" defaultRowHeight="15" x14ac:dyDescent="0.25"/>
  <cols>
    <col min="1" max="1" width="49.5703125" style="1" customWidth="1"/>
    <col min="2" max="2" width="11" style="1" customWidth="1"/>
    <col min="3" max="3" width="14.140625" style="1" customWidth="1"/>
    <col min="4" max="4" width="12.7109375" style="1" customWidth="1"/>
    <col min="5" max="5" width="11.7109375" style="1" customWidth="1"/>
    <col min="6" max="6" width="11.5703125" style="1" customWidth="1"/>
    <col min="7" max="16384" width="15.7109375" style="1"/>
  </cols>
  <sheetData>
    <row r="2" spans="1:6" s="2" customFormat="1" ht="33.75" customHeight="1" x14ac:dyDescent="0.25">
      <c r="A2" s="348" t="s">
        <v>248</v>
      </c>
      <c r="B2" s="333"/>
      <c r="C2" s="333"/>
      <c r="D2" s="333"/>
      <c r="E2" s="333"/>
      <c r="F2" s="333"/>
    </row>
    <row r="3" spans="1:6" ht="15.75" thickBot="1" x14ac:dyDescent="0.3">
      <c r="A3" s="333"/>
      <c r="B3" s="333"/>
      <c r="C3" s="333"/>
      <c r="D3" s="333"/>
      <c r="E3" s="333"/>
      <c r="F3" s="333"/>
    </row>
    <row r="4" spans="1:6" ht="33.75" customHeight="1" x14ac:dyDescent="0.3">
      <c r="A4" s="3" t="s">
        <v>201</v>
      </c>
      <c r="B4" s="339" t="s">
        <v>1</v>
      </c>
      <c r="C4" s="345" t="s">
        <v>199</v>
      </c>
      <c r="D4" s="342" t="s">
        <v>0</v>
      </c>
      <c r="E4" s="339" t="s">
        <v>2</v>
      </c>
      <c r="F4" s="336" t="s">
        <v>3</v>
      </c>
    </row>
    <row r="5" spans="1:6" ht="19.5" customHeight="1" x14ac:dyDescent="0.3">
      <c r="A5" s="4"/>
      <c r="B5" s="340"/>
      <c r="C5" s="346"/>
      <c r="D5" s="343"/>
      <c r="E5" s="340"/>
      <c r="F5" s="337"/>
    </row>
    <row r="6" spans="1:6" ht="15.75" customHeight="1" thickBot="1" x14ac:dyDescent="0.3">
      <c r="A6" s="5" t="s">
        <v>4</v>
      </c>
      <c r="B6" s="341"/>
      <c r="C6" s="347"/>
      <c r="D6" s="344"/>
      <c r="E6" s="341"/>
      <c r="F6" s="338"/>
    </row>
    <row r="7" spans="1:6" ht="15.75" thickBot="1" x14ac:dyDescent="0.3">
      <c r="A7" s="6">
        <v>1</v>
      </c>
      <c r="B7" s="7">
        <v>2</v>
      </c>
      <c r="C7" s="8">
        <v>3</v>
      </c>
      <c r="D7" s="8">
        <v>4</v>
      </c>
      <c r="E7" s="8">
        <v>5</v>
      </c>
      <c r="F7" s="8">
        <v>6</v>
      </c>
    </row>
    <row r="8" spans="1:6" ht="23.25" customHeight="1" x14ac:dyDescent="0.25">
      <c r="A8" s="124" t="s">
        <v>99</v>
      </c>
      <c r="B8" s="103"/>
      <c r="C8" s="188"/>
      <c r="D8" s="188"/>
      <c r="E8" s="188"/>
      <c r="F8" s="188"/>
    </row>
    <row r="9" spans="1:6" ht="20.25" customHeight="1" x14ac:dyDescent="0.25">
      <c r="A9" s="13" t="s">
        <v>5</v>
      </c>
      <c r="B9" s="14"/>
      <c r="C9" s="19"/>
      <c r="D9" s="19"/>
      <c r="E9" s="19"/>
      <c r="F9" s="19"/>
    </row>
    <row r="10" spans="1:6" x14ac:dyDescent="0.25">
      <c r="A10" s="16" t="s">
        <v>43</v>
      </c>
      <c r="B10" s="154">
        <v>340</v>
      </c>
      <c r="C10" s="19">
        <v>1260</v>
      </c>
      <c r="D10" s="155">
        <v>11</v>
      </c>
      <c r="E10" s="19">
        <f t="shared" ref="E10:E21" si="0">ROUND(F10/B10,0)</f>
        <v>41</v>
      </c>
      <c r="F10" s="19">
        <f t="shared" ref="F10:F21" si="1">ROUND(C10*D10,0)</f>
        <v>13860</v>
      </c>
    </row>
    <row r="11" spans="1:6" x14ac:dyDescent="0.25">
      <c r="A11" s="16" t="s">
        <v>44</v>
      </c>
      <c r="B11" s="154">
        <v>340</v>
      </c>
      <c r="C11" s="19">
        <v>230</v>
      </c>
      <c r="D11" s="155">
        <v>11</v>
      </c>
      <c r="E11" s="19">
        <f t="shared" si="0"/>
        <v>7</v>
      </c>
      <c r="F11" s="19">
        <f t="shared" si="1"/>
        <v>2530</v>
      </c>
    </row>
    <row r="12" spans="1:6" x14ac:dyDescent="0.25">
      <c r="A12" s="16" t="s">
        <v>45</v>
      </c>
      <c r="B12" s="154">
        <v>340</v>
      </c>
      <c r="C12" s="19">
        <v>490</v>
      </c>
      <c r="D12" s="155">
        <v>13</v>
      </c>
      <c r="E12" s="19">
        <f t="shared" si="0"/>
        <v>19</v>
      </c>
      <c r="F12" s="19">
        <f t="shared" si="1"/>
        <v>6370</v>
      </c>
    </row>
    <row r="13" spans="1:6" x14ac:dyDescent="0.25">
      <c r="A13" s="16" t="s">
        <v>41</v>
      </c>
      <c r="B13" s="154">
        <v>340</v>
      </c>
      <c r="C13" s="19">
        <v>350</v>
      </c>
      <c r="D13" s="155">
        <v>11.8</v>
      </c>
      <c r="E13" s="19">
        <f t="shared" si="0"/>
        <v>12</v>
      </c>
      <c r="F13" s="19">
        <f t="shared" si="1"/>
        <v>4130</v>
      </c>
    </row>
    <row r="14" spans="1:6" x14ac:dyDescent="0.25">
      <c r="A14" s="16" t="s">
        <v>46</v>
      </c>
      <c r="B14" s="154">
        <v>340</v>
      </c>
      <c r="C14" s="19">
        <v>1230</v>
      </c>
      <c r="D14" s="155">
        <v>12</v>
      </c>
      <c r="E14" s="19">
        <f t="shared" si="0"/>
        <v>43</v>
      </c>
      <c r="F14" s="19">
        <f t="shared" si="1"/>
        <v>14760</v>
      </c>
    </row>
    <row r="15" spans="1:6" x14ac:dyDescent="0.25">
      <c r="A15" s="16" t="s">
        <v>88</v>
      </c>
      <c r="B15" s="154">
        <v>340</v>
      </c>
      <c r="C15" s="19">
        <v>1150</v>
      </c>
      <c r="D15" s="155">
        <v>8.9</v>
      </c>
      <c r="E15" s="19">
        <f t="shared" si="0"/>
        <v>30</v>
      </c>
      <c r="F15" s="19">
        <f t="shared" si="1"/>
        <v>10235</v>
      </c>
    </row>
    <row r="16" spans="1:6" x14ac:dyDescent="0.25">
      <c r="A16" s="16" t="s">
        <v>67</v>
      </c>
      <c r="B16" s="154">
        <v>340</v>
      </c>
      <c r="C16" s="19">
        <v>420</v>
      </c>
      <c r="D16" s="155">
        <v>12.4</v>
      </c>
      <c r="E16" s="19">
        <f t="shared" si="0"/>
        <v>15</v>
      </c>
      <c r="F16" s="19">
        <f t="shared" si="1"/>
        <v>5208</v>
      </c>
    </row>
    <row r="17" spans="1:7" x14ac:dyDescent="0.25">
      <c r="A17" s="16" t="s">
        <v>78</v>
      </c>
      <c r="B17" s="154">
        <v>340</v>
      </c>
      <c r="C17" s="19">
        <v>130</v>
      </c>
      <c r="D17" s="155">
        <v>17.399999999999999</v>
      </c>
      <c r="E17" s="19">
        <f t="shared" si="0"/>
        <v>7</v>
      </c>
      <c r="F17" s="19">
        <f t="shared" si="1"/>
        <v>2262</v>
      </c>
    </row>
    <row r="18" spans="1:7" x14ac:dyDescent="0.25">
      <c r="A18" s="16" t="s">
        <v>47</v>
      </c>
      <c r="B18" s="154">
        <v>340</v>
      </c>
      <c r="C18" s="19">
        <v>80</v>
      </c>
      <c r="D18" s="155">
        <v>12.1</v>
      </c>
      <c r="E18" s="19">
        <f t="shared" si="0"/>
        <v>3</v>
      </c>
      <c r="F18" s="19">
        <f t="shared" si="1"/>
        <v>968</v>
      </c>
    </row>
    <row r="19" spans="1:7" x14ac:dyDescent="0.25">
      <c r="A19" s="16" t="s">
        <v>48</v>
      </c>
      <c r="B19" s="154">
        <v>340</v>
      </c>
      <c r="C19" s="19">
        <v>1100</v>
      </c>
      <c r="D19" s="155">
        <v>9.5</v>
      </c>
      <c r="E19" s="19">
        <f t="shared" si="0"/>
        <v>31</v>
      </c>
      <c r="F19" s="19">
        <f t="shared" si="1"/>
        <v>10450</v>
      </c>
    </row>
    <row r="20" spans="1:7" x14ac:dyDescent="0.25">
      <c r="A20" s="16" t="s">
        <v>49</v>
      </c>
      <c r="B20" s="154">
        <v>320</v>
      </c>
      <c r="C20" s="19">
        <v>1100</v>
      </c>
      <c r="D20" s="155">
        <v>10.5</v>
      </c>
      <c r="E20" s="19">
        <f t="shared" si="0"/>
        <v>36</v>
      </c>
      <c r="F20" s="19">
        <f t="shared" si="1"/>
        <v>11550</v>
      </c>
    </row>
    <row r="21" spans="1:7" x14ac:dyDescent="0.25">
      <c r="A21" s="16" t="s">
        <v>30</v>
      </c>
      <c r="B21" s="154">
        <v>310</v>
      </c>
      <c r="C21" s="19">
        <v>4800</v>
      </c>
      <c r="D21" s="304">
        <v>7.5</v>
      </c>
      <c r="E21" s="19">
        <f t="shared" si="0"/>
        <v>116</v>
      </c>
      <c r="F21" s="19">
        <f t="shared" si="1"/>
        <v>36000</v>
      </c>
    </row>
    <row r="22" spans="1:7" s="26" customFormat="1" ht="15.75" customHeight="1" x14ac:dyDescent="0.2">
      <c r="A22" s="269" t="s">
        <v>6</v>
      </c>
      <c r="B22" s="81"/>
      <c r="C22" s="25">
        <f>SUM(C10:C21)</f>
        <v>12340</v>
      </c>
      <c r="D22" s="24">
        <f>F22/C22</f>
        <v>9.5885737439222041</v>
      </c>
      <c r="E22" s="25">
        <f>SUM(E10:E21)</f>
        <v>360</v>
      </c>
      <c r="F22" s="25">
        <f>SUM(F10:F21)</f>
        <v>118323</v>
      </c>
    </row>
    <row r="23" spans="1:7" s="26" customFormat="1" ht="20.25" customHeight="1" x14ac:dyDescent="0.25">
      <c r="A23" s="27" t="s">
        <v>162</v>
      </c>
      <c r="B23" s="81"/>
      <c r="C23" s="19"/>
      <c r="D23" s="19"/>
      <c r="E23" s="19"/>
      <c r="F23" s="19"/>
    </row>
    <row r="24" spans="1:7" s="26" customFormat="1" x14ac:dyDescent="0.25">
      <c r="A24" s="29" t="s">
        <v>122</v>
      </c>
      <c r="B24" s="305"/>
      <c r="C24" s="19">
        <f>C25+C26+C27+C28</f>
        <v>17527</v>
      </c>
      <c r="D24" s="19"/>
      <c r="E24" s="19"/>
      <c r="F24" s="19"/>
    </row>
    <row r="25" spans="1:7" s="26" customFormat="1" x14ac:dyDescent="0.25">
      <c r="A25" s="29" t="s">
        <v>155</v>
      </c>
      <c r="B25" s="28"/>
      <c r="C25" s="19">
        <v>12000</v>
      </c>
      <c r="D25" s="19"/>
      <c r="E25" s="19"/>
      <c r="F25" s="19"/>
    </row>
    <row r="26" spans="1:7" s="26" customFormat="1" ht="30" x14ac:dyDescent="0.25">
      <c r="A26" s="29" t="s">
        <v>183</v>
      </c>
      <c r="B26" s="28"/>
      <c r="C26" s="19">
        <v>762</v>
      </c>
      <c r="D26" s="19"/>
      <c r="E26" s="19"/>
      <c r="F26" s="19"/>
    </row>
    <row r="27" spans="1:7" s="26" customFormat="1" ht="30" x14ac:dyDescent="0.25">
      <c r="A27" s="29" t="s">
        <v>184</v>
      </c>
      <c r="B27" s="28"/>
      <c r="C27" s="19">
        <v>700</v>
      </c>
      <c r="D27" s="19"/>
      <c r="E27" s="19"/>
      <c r="F27" s="19"/>
    </row>
    <row r="28" spans="1:7" s="26" customFormat="1" x14ac:dyDescent="0.25">
      <c r="A28" s="29" t="s">
        <v>185</v>
      </c>
      <c r="B28" s="28"/>
      <c r="C28" s="19">
        <v>4065</v>
      </c>
      <c r="D28" s="19"/>
      <c r="E28" s="19"/>
      <c r="F28" s="19"/>
      <c r="G28" s="306"/>
    </row>
    <row r="29" spans="1:7" s="26" customFormat="1" x14ac:dyDescent="0.25">
      <c r="A29" s="34" t="s">
        <v>120</v>
      </c>
      <c r="B29" s="28"/>
      <c r="C29" s="19">
        <v>80117</v>
      </c>
      <c r="D29" s="19"/>
      <c r="E29" s="19"/>
      <c r="F29" s="19"/>
    </row>
    <row r="30" spans="1:7" s="26" customFormat="1" x14ac:dyDescent="0.25">
      <c r="A30" s="33" t="s">
        <v>154</v>
      </c>
      <c r="B30" s="28"/>
      <c r="C30" s="19">
        <v>5124</v>
      </c>
      <c r="D30" s="19"/>
      <c r="E30" s="19"/>
      <c r="F30" s="19"/>
    </row>
    <row r="31" spans="1:7" s="26" customFormat="1" ht="18" customHeight="1" x14ac:dyDescent="0.25">
      <c r="A31" s="37" t="s">
        <v>132</v>
      </c>
      <c r="B31" s="28"/>
      <c r="C31" s="25">
        <f>C24+ROUND(C29*3.2,0)</f>
        <v>273901</v>
      </c>
      <c r="D31" s="19"/>
      <c r="E31" s="19"/>
      <c r="F31" s="19"/>
    </row>
    <row r="32" spans="1:7" s="26" customFormat="1" x14ac:dyDescent="0.25">
      <c r="A32" s="27" t="s">
        <v>161</v>
      </c>
      <c r="B32" s="116"/>
      <c r="C32" s="25"/>
      <c r="D32" s="19"/>
      <c r="E32" s="19"/>
      <c r="F32" s="19"/>
    </row>
    <row r="33" spans="1:6" s="26" customFormat="1" x14ac:dyDescent="0.25">
      <c r="A33" s="29" t="s">
        <v>122</v>
      </c>
      <c r="B33" s="116"/>
      <c r="C33" s="19">
        <f>C34+C35+C42+C50+C51+C52+C53+C54</f>
        <v>69457</v>
      </c>
      <c r="D33" s="19"/>
      <c r="E33" s="19"/>
      <c r="F33" s="19"/>
    </row>
    <row r="34" spans="1:6" s="26" customFormat="1" x14ac:dyDescent="0.25">
      <c r="A34" s="29" t="s">
        <v>155</v>
      </c>
      <c r="B34" s="116"/>
      <c r="C34" s="19"/>
      <c r="D34" s="19"/>
      <c r="E34" s="19"/>
      <c r="F34" s="19"/>
    </row>
    <row r="35" spans="1:6" s="26" customFormat="1" ht="30" x14ac:dyDescent="0.25">
      <c r="A35" s="29" t="s">
        <v>156</v>
      </c>
      <c r="B35" s="116"/>
      <c r="C35" s="31">
        <f>C36+C37+C38+C40</f>
        <v>14639</v>
      </c>
      <c r="D35" s="19"/>
      <c r="E35" s="19"/>
      <c r="F35" s="19"/>
    </row>
    <row r="36" spans="1:6" s="26" customFormat="1" ht="30" x14ac:dyDescent="0.25">
      <c r="A36" s="29" t="s">
        <v>157</v>
      </c>
      <c r="B36" s="116"/>
      <c r="C36" s="31">
        <v>9139</v>
      </c>
      <c r="D36" s="19"/>
      <c r="E36" s="19"/>
      <c r="F36" s="19"/>
    </row>
    <row r="37" spans="1:6" s="26" customFormat="1" ht="30" x14ac:dyDescent="0.25">
      <c r="A37" s="29" t="s">
        <v>158</v>
      </c>
      <c r="B37" s="116"/>
      <c r="C37" s="31">
        <v>2742</v>
      </c>
      <c r="D37" s="19"/>
      <c r="E37" s="19"/>
      <c r="F37" s="19"/>
    </row>
    <row r="38" spans="1:6" s="26" customFormat="1" ht="45" x14ac:dyDescent="0.25">
      <c r="A38" s="29" t="s">
        <v>216</v>
      </c>
      <c r="B38" s="116"/>
      <c r="C38" s="31">
        <v>411</v>
      </c>
      <c r="D38" s="19"/>
      <c r="E38" s="19"/>
      <c r="F38" s="19"/>
    </row>
    <row r="39" spans="1:6" s="26" customFormat="1" x14ac:dyDescent="0.25">
      <c r="A39" s="32" t="s">
        <v>217</v>
      </c>
      <c r="B39" s="116"/>
      <c r="C39" s="31">
        <v>49</v>
      </c>
      <c r="D39" s="19"/>
      <c r="E39" s="19"/>
      <c r="F39" s="19"/>
    </row>
    <row r="40" spans="1:6" s="26" customFormat="1" ht="30" x14ac:dyDescent="0.25">
      <c r="A40" s="29" t="s">
        <v>218</v>
      </c>
      <c r="B40" s="116"/>
      <c r="C40" s="31">
        <v>2347</v>
      </c>
      <c r="D40" s="19"/>
      <c r="E40" s="19"/>
      <c r="F40" s="19"/>
    </row>
    <row r="41" spans="1:6" s="26" customFormat="1" x14ac:dyDescent="0.25">
      <c r="A41" s="32" t="s">
        <v>217</v>
      </c>
      <c r="B41" s="116"/>
      <c r="C41" s="31">
        <v>269</v>
      </c>
      <c r="D41" s="19"/>
      <c r="E41" s="19"/>
      <c r="F41" s="19"/>
    </row>
    <row r="42" spans="1:6" s="26" customFormat="1" ht="30" x14ac:dyDescent="0.25">
      <c r="A42" s="29" t="s">
        <v>186</v>
      </c>
      <c r="B42" s="116"/>
      <c r="C42" s="31">
        <f>C43+C44+C46+C48</f>
        <v>54032</v>
      </c>
      <c r="D42" s="19"/>
      <c r="E42" s="19"/>
      <c r="F42" s="19"/>
    </row>
    <row r="43" spans="1:6" s="26" customFormat="1" ht="30" x14ac:dyDescent="0.25">
      <c r="A43" s="29" t="s">
        <v>187</v>
      </c>
      <c r="B43" s="116"/>
      <c r="C43" s="31">
        <v>1008</v>
      </c>
      <c r="D43" s="19"/>
      <c r="E43" s="19"/>
      <c r="F43" s="19"/>
    </row>
    <row r="44" spans="1:6" s="26" customFormat="1" ht="45" x14ac:dyDescent="0.25">
      <c r="A44" s="29" t="s">
        <v>219</v>
      </c>
      <c r="B44" s="116"/>
      <c r="C44" s="31">
        <v>51093</v>
      </c>
      <c r="D44" s="19"/>
      <c r="E44" s="19"/>
      <c r="F44" s="19"/>
    </row>
    <row r="45" spans="1:6" s="26" customFormat="1" x14ac:dyDescent="0.25">
      <c r="A45" s="32" t="s">
        <v>217</v>
      </c>
      <c r="B45" s="116"/>
      <c r="C45" s="31">
        <v>14392</v>
      </c>
      <c r="D45" s="19"/>
      <c r="E45" s="19"/>
      <c r="F45" s="19"/>
    </row>
    <row r="46" spans="1:6" s="26" customFormat="1" ht="45" x14ac:dyDescent="0.25">
      <c r="A46" s="29" t="s">
        <v>220</v>
      </c>
      <c r="B46" s="116"/>
      <c r="C46" s="31">
        <v>1931</v>
      </c>
      <c r="D46" s="19"/>
      <c r="E46" s="19"/>
      <c r="F46" s="19"/>
    </row>
    <row r="47" spans="1:6" s="26" customFormat="1" x14ac:dyDescent="0.25">
      <c r="A47" s="32" t="s">
        <v>217</v>
      </c>
      <c r="B47" s="116"/>
      <c r="C47" s="31">
        <v>1328</v>
      </c>
      <c r="D47" s="19"/>
      <c r="E47" s="19"/>
      <c r="F47" s="19"/>
    </row>
    <row r="48" spans="1:6" s="26" customFormat="1" ht="30" x14ac:dyDescent="0.25">
      <c r="A48" s="29" t="s">
        <v>188</v>
      </c>
      <c r="B48" s="116"/>
      <c r="C48" s="31"/>
      <c r="D48" s="19"/>
      <c r="E48" s="19"/>
      <c r="F48" s="19"/>
    </row>
    <row r="49" spans="1:6" s="26" customFormat="1" x14ac:dyDescent="0.25">
      <c r="A49" s="32" t="s">
        <v>217</v>
      </c>
      <c r="B49" s="116"/>
      <c r="C49" s="31"/>
      <c r="D49" s="19"/>
      <c r="E49" s="19"/>
      <c r="F49" s="19"/>
    </row>
    <row r="50" spans="1:6" s="26" customFormat="1" ht="30" x14ac:dyDescent="0.25">
      <c r="A50" s="29" t="s">
        <v>189</v>
      </c>
      <c r="B50" s="116"/>
      <c r="C50" s="31"/>
      <c r="D50" s="19"/>
      <c r="E50" s="19"/>
      <c r="F50" s="19"/>
    </row>
    <row r="51" spans="1:6" s="26" customFormat="1" ht="30" x14ac:dyDescent="0.25">
      <c r="A51" s="29" t="s">
        <v>190</v>
      </c>
      <c r="B51" s="116"/>
      <c r="C51" s="31"/>
      <c r="D51" s="19"/>
      <c r="E51" s="19"/>
      <c r="F51" s="19"/>
    </row>
    <row r="52" spans="1:6" s="26" customFormat="1" ht="30" x14ac:dyDescent="0.25">
      <c r="A52" s="29" t="s">
        <v>191</v>
      </c>
      <c r="B52" s="116"/>
      <c r="C52" s="31"/>
      <c r="D52" s="19"/>
      <c r="E52" s="19"/>
      <c r="F52" s="19"/>
    </row>
    <row r="53" spans="1:6" s="26" customFormat="1" x14ac:dyDescent="0.25">
      <c r="A53" s="29" t="s">
        <v>192</v>
      </c>
      <c r="B53" s="116"/>
      <c r="C53" s="19">
        <v>786</v>
      </c>
      <c r="D53" s="19"/>
      <c r="E53" s="19"/>
      <c r="F53" s="19"/>
    </row>
    <row r="54" spans="1:6" s="26" customFormat="1" x14ac:dyDescent="0.25">
      <c r="A54" s="29" t="s">
        <v>224</v>
      </c>
      <c r="B54" s="116"/>
      <c r="C54" s="19"/>
      <c r="D54" s="19"/>
      <c r="E54" s="19"/>
      <c r="F54" s="19"/>
    </row>
    <row r="55" spans="1:6" s="26" customFormat="1" x14ac:dyDescent="0.25">
      <c r="A55" s="33" t="s">
        <v>230</v>
      </c>
      <c r="B55" s="116"/>
      <c r="C55" s="19"/>
      <c r="D55" s="19"/>
      <c r="E55" s="19"/>
      <c r="F55" s="19"/>
    </row>
    <row r="56" spans="1:6" s="26" customFormat="1" x14ac:dyDescent="0.25">
      <c r="A56" s="34" t="s">
        <v>120</v>
      </c>
      <c r="B56" s="116"/>
      <c r="C56" s="19">
        <v>764</v>
      </c>
      <c r="D56" s="19"/>
      <c r="E56" s="19"/>
      <c r="F56" s="19"/>
    </row>
    <row r="57" spans="1:6" s="26" customFormat="1" x14ac:dyDescent="0.25">
      <c r="A57" s="33" t="s">
        <v>154</v>
      </c>
      <c r="B57" s="116"/>
      <c r="C57" s="19"/>
      <c r="D57" s="19"/>
      <c r="E57" s="19"/>
      <c r="F57" s="19"/>
    </row>
    <row r="58" spans="1:6" s="26" customFormat="1" ht="30" x14ac:dyDescent="0.25">
      <c r="A58" s="34" t="s">
        <v>121</v>
      </c>
      <c r="B58" s="116"/>
      <c r="C58" s="19">
        <v>24350</v>
      </c>
      <c r="D58" s="19"/>
      <c r="E58" s="19"/>
      <c r="F58" s="19"/>
    </row>
    <row r="59" spans="1:6" s="26" customFormat="1" x14ac:dyDescent="0.25">
      <c r="A59" s="35" t="s">
        <v>166</v>
      </c>
      <c r="B59" s="116"/>
      <c r="C59" s="19"/>
      <c r="D59" s="19"/>
      <c r="E59" s="19"/>
      <c r="F59" s="19"/>
    </row>
    <row r="60" spans="1:6" s="26" customFormat="1" x14ac:dyDescent="0.25">
      <c r="A60" s="36" t="s">
        <v>222</v>
      </c>
      <c r="B60" s="116"/>
      <c r="C60" s="19">
        <v>2861</v>
      </c>
      <c r="D60" s="19"/>
      <c r="E60" s="19"/>
      <c r="F60" s="19"/>
    </row>
    <row r="61" spans="1:6" s="26" customFormat="1" x14ac:dyDescent="0.25">
      <c r="A61" s="37" t="s">
        <v>160</v>
      </c>
      <c r="B61" s="116"/>
      <c r="C61" s="25">
        <f>C33+ROUND(C56*3.2,0)+C58</f>
        <v>96252</v>
      </c>
      <c r="D61" s="19"/>
      <c r="E61" s="19"/>
      <c r="F61" s="19"/>
    </row>
    <row r="62" spans="1:6" s="26" customFormat="1" ht="18.75" customHeight="1" x14ac:dyDescent="0.25">
      <c r="A62" s="130" t="s">
        <v>159</v>
      </c>
      <c r="B62" s="116"/>
      <c r="C62" s="25">
        <f>C31+C61</f>
        <v>370153</v>
      </c>
      <c r="D62" s="19"/>
      <c r="E62" s="19"/>
      <c r="F62" s="19"/>
    </row>
    <row r="63" spans="1:6" s="26" customFormat="1" ht="18.75" customHeight="1" x14ac:dyDescent="0.25">
      <c r="A63" s="82" t="s">
        <v>123</v>
      </c>
      <c r="B63" s="19"/>
      <c r="C63" s="25"/>
      <c r="D63" s="19"/>
      <c r="E63" s="19"/>
      <c r="F63" s="19"/>
    </row>
    <row r="64" spans="1:6" s="26" customFormat="1" x14ac:dyDescent="0.25">
      <c r="A64" s="91" t="s">
        <v>35</v>
      </c>
      <c r="B64" s="19"/>
      <c r="C64" s="19">
        <v>24820</v>
      </c>
      <c r="D64" s="19"/>
      <c r="E64" s="19"/>
      <c r="F64" s="19"/>
    </row>
    <row r="65" spans="1:89" s="26" customFormat="1" x14ac:dyDescent="0.25">
      <c r="A65" s="29" t="s">
        <v>21</v>
      </c>
      <c r="B65" s="19"/>
      <c r="C65" s="19">
        <v>1829</v>
      </c>
      <c r="D65" s="19"/>
      <c r="E65" s="19"/>
      <c r="F65" s="19"/>
    </row>
    <row r="66" spans="1:89" s="26" customFormat="1" ht="30" x14ac:dyDescent="0.25">
      <c r="A66" s="91" t="s">
        <v>22</v>
      </c>
      <c r="B66" s="19"/>
      <c r="C66" s="19">
        <v>262</v>
      </c>
      <c r="D66" s="19"/>
      <c r="E66" s="19"/>
      <c r="F66" s="19"/>
    </row>
    <row r="67" spans="1:89" s="26" customFormat="1" ht="18" customHeight="1" x14ac:dyDescent="0.25">
      <c r="A67" s="74" t="s">
        <v>8</v>
      </c>
      <c r="B67" s="81"/>
      <c r="C67" s="19"/>
      <c r="D67" s="19"/>
      <c r="E67" s="19"/>
      <c r="F67" s="19"/>
    </row>
    <row r="68" spans="1:89" s="26" customFormat="1" ht="18" customHeight="1" x14ac:dyDescent="0.25">
      <c r="A68" s="102" t="s">
        <v>139</v>
      </c>
      <c r="B68" s="81"/>
      <c r="C68" s="19"/>
      <c r="D68" s="19"/>
      <c r="E68" s="19"/>
      <c r="F68" s="19"/>
    </row>
    <row r="69" spans="1:89" s="26" customFormat="1" ht="18" customHeight="1" x14ac:dyDescent="0.25">
      <c r="A69" s="43" t="s">
        <v>44</v>
      </c>
      <c r="B69" s="154">
        <v>300</v>
      </c>
      <c r="C69" s="19">
        <v>40</v>
      </c>
      <c r="D69" s="155">
        <v>11</v>
      </c>
      <c r="E69" s="19">
        <f>ROUND(F69/B69,0)</f>
        <v>1</v>
      </c>
      <c r="F69" s="19">
        <f>ROUND(C69*D69,0)</f>
        <v>440</v>
      </c>
    </row>
    <row r="70" spans="1:89" s="26" customFormat="1" ht="18" customHeight="1" x14ac:dyDescent="0.25">
      <c r="A70" s="43" t="s">
        <v>88</v>
      </c>
      <c r="B70" s="154">
        <v>300</v>
      </c>
      <c r="C70" s="19">
        <v>30</v>
      </c>
      <c r="D70" s="155">
        <v>9</v>
      </c>
      <c r="E70" s="19">
        <f>ROUND(F70/B70,0)</f>
        <v>1</v>
      </c>
      <c r="F70" s="19">
        <f>ROUND(C70*D70,0)</f>
        <v>270</v>
      </c>
    </row>
    <row r="71" spans="1:89" s="26" customFormat="1" ht="18" customHeight="1" x14ac:dyDescent="0.25">
      <c r="A71" s="74" t="s">
        <v>10</v>
      </c>
      <c r="B71" s="154"/>
      <c r="C71" s="25">
        <f>C69+C70</f>
        <v>70</v>
      </c>
      <c r="D71" s="24">
        <f>F71/C71</f>
        <v>10.142857142857142</v>
      </c>
      <c r="E71" s="25">
        <f>E69+E70</f>
        <v>2</v>
      </c>
      <c r="F71" s="25">
        <f>F69+F70</f>
        <v>710</v>
      </c>
    </row>
    <row r="72" spans="1:89" s="26" customFormat="1" ht="18" customHeight="1" x14ac:dyDescent="0.25">
      <c r="A72" s="102" t="s">
        <v>89</v>
      </c>
      <c r="B72" s="154"/>
      <c r="C72" s="76"/>
      <c r="D72" s="55"/>
      <c r="E72" s="76"/>
      <c r="F72" s="76"/>
    </row>
    <row r="73" spans="1:89" s="26" customFormat="1" ht="16.5" customHeight="1" x14ac:dyDescent="0.25">
      <c r="A73" s="51" t="s">
        <v>140</v>
      </c>
      <c r="B73" s="154">
        <v>240</v>
      </c>
      <c r="C73" s="19">
        <v>1770</v>
      </c>
      <c r="D73" s="155">
        <v>8</v>
      </c>
      <c r="E73" s="19">
        <f>ROUND(F73/B73,0)</f>
        <v>59</v>
      </c>
      <c r="F73" s="19">
        <f>ROUND(C73*D73,0)</f>
        <v>14160</v>
      </c>
    </row>
    <row r="74" spans="1:89" s="26" customFormat="1" ht="16.5" customHeight="1" x14ac:dyDescent="0.25">
      <c r="A74" s="307" t="s">
        <v>141</v>
      </c>
      <c r="B74" s="308"/>
      <c r="C74" s="76">
        <f>C73</f>
        <v>1770</v>
      </c>
      <c r="D74" s="309">
        <f>D73</f>
        <v>8</v>
      </c>
      <c r="E74" s="76">
        <f>E73</f>
        <v>59</v>
      </c>
      <c r="F74" s="76">
        <f>F73</f>
        <v>14160</v>
      </c>
    </row>
    <row r="75" spans="1:89" ht="18.75" customHeight="1" x14ac:dyDescent="0.25">
      <c r="A75" s="252" t="s">
        <v>117</v>
      </c>
      <c r="B75" s="57"/>
      <c r="C75" s="25">
        <f>C71+C74</f>
        <v>1840</v>
      </c>
      <c r="D75" s="24">
        <f>F75/C75</f>
        <v>8.0815217391304355</v>
      </c>
      <c r="E75" s="25">
        <f>E71+E74</f>
        <v>61</v>
      </c>
      <c r="F75" s="25">
        <f>F71+F74</f>
        <v>14870</v>
      </c>
    </row>
    <row r="76" spans="1:89" s="312" customFormat="1" ht="16.5" customHeight="1" thickBot="1" x14ac:dyDescent="0.25">
      <c r="A76" s="220" t="s">
        <v>11</v>
      </c>
      <c r="B76" s="310"/>
      <c r="C76" s="310"/>
      <c r="D76" s="310"/>
      <c r="E76" s="310"/>
      <c r="F76" s="310"/>
      <c r="G76" s="311"/>
      <c r="H76" s="311"/>
      <c r="I76" s="311"/>
      <c r="J76" s="311"/>
      <c r="K76" s="311"/>
      <c r="L76" s="311"/>
      <c r="M76" s="311"/>
      <c r="N76" s="311"/>
      <c r="O76" s="311"/>
      <c r="P76" s="311"/>
      <c r="Q76" s="311"/>
      <c r="R76" s="311"/>
      <c r="S76" s="311"/>
      <c r="T76" s="311"/>
      <c r="U76" s="311"/>
      <c r="V76" s="311"/>
      <c r="W76" s="311"/>
      <c r="X76" s="311"/>
      <c r="Y76" s="311"/>
      <c r="Z76" s="311"/>
      <c r="AA76" s="311"/>
      <c r="AB76" s="311"/>
      <c r="AC76" s="311"/>
      <c r="AD76" s="311"/>
      <c r="AE76" s="311"/>
      <c r="AF76" s="311"/>
      <c r="AG76" s="311"/>
      <c r="AH76" s="311"/>
      <c r="AI76" s="311"/>
      <c r="AJ76" s="311"/>
      <c r="AK76" s="311"/>
      <c r="AL76" s="311"/>
      <c r="AM76" s="311"/>
      <c r="AN76" s="311"/>
      <c r="AO76" s="311"/>
      <c r="AP76" s="311"/>
      <c r="AQ76" s="311"/>
      <c r="AR76" s="311"/>
      <c r="AS76" s="311"/>
      <c r="AT76" s="311"/>
      <c r="AU76" s="311"/>
      <c r="AV76" s="311"/>
      <c r="AW76" s="311"/>
      <c r="AX76" s="311"/>
      <c r="AY76" s="311"/>
      <c r="AZ76" s="311"/>
      <c r="BA76" s="311"/>
      <c r="BB76" s="311"/>
      <c r="BC76" s="311"/>
      <c r="BD76" s="311"/>
      <c r="BE76" s="311"/>
      <c r="BF76" s="311"/>
      <c r="BG76" s="311"/>
      <c r="BH76" s="311"/>
      <c r="BI76" s="311"/>
      <c r="BJ76" s="311"/>
      <c r="BK76" s="311"/>
      <c r="BL76" s="311"/>
      <c r="BM76" s="311"/>
      <c r="BN76" s="311"/>
      <c r="BO76" s="311"/>
      <c r="BP76" s="311"/>
      <c r="BQ76" s="311"/>
      <c r="BR76" s="311"/>
      <c r="BS76" s="311"/>
      <c r="BT76" s="311"/>
      <c r="BU76" s="311"/>
      <c r="BV76" s="311"/>
      <c r="BW76" s="311"/>
      <c r="BX76" s="311"/>
      <c r="BY76" s="311"/>
      <c r="BZ76" s="311"/>
      <c r="CA76" s="311"/>
      <c r="CB76" s="311"/>
      <c r="CC76" s="311"/>
      <c r="CD76" s="311"/>
      <c r="CE76" s="311"/>
      <c r="CF76" s="311"/>
      <c r="CG76" s="311"/>
      <c r="CH76" s="311"/>
      <c r="CI76" s="311"/>
      <c r="CJ76" s="311"/>
      <c r="CK76" s="311"/>
    </row>
    <row r="77" spans="1:89" ht="14.25" customHeight="1" x14ac:dyDescent="0.25">
      <c r="A77" s="316"/>
      <c r="B77" s="313"/>
      <c r="C77" s="19"/>
      <c r="D77" s="19"/>
      <c r="E77" s="19"/>
      <c r="F77" s="19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  <c r="BN77" s="26"/>
      <c r="BO77" s="26"/>
      <c r="BP77" s="26"/>
      <c r="BQ77" s="26"/>
      <c r="BR77" s="26"/>
      <c r="BS77" s="26"/>
      <c r="BT77" s="26"/>
      <c r="BU77" s="26"/>
      <c r="BV77" s="26"/>
      <c r="BW77" s="26"/>
      <c r="BX77" s="26"/>
      <c r="BY77" s="26"/>
      <c r="BZ77" s="26"/>
      <c r="CA77" s="26"/>
      <c r="CB77" s="26"/>
      <c r="CC77" s="26"/>
      <c r="CD77" s="26"/>
      <c r="CE77" s="26"/>
      <c r="CF77" s="26"/>
      <c r="CG77" s="26"/>
      <c r="CH77" s="26"/>
      <c r="CI77" s="26"/>
      <c r="CJ77" s="26"/>
      <c r="CK77" s="26"/>
    </row>
    <row r="78" spans="1:89" ht="20.25" customHeight="1" x14ac:dyDescent="0.25">
      <c r="A78" s="121" t="s">
        <v>106</v>
      </c>
      <c r="B78" s="81"/>
      <c r="C78" s="19"/>
      <c r="D78" s="19"/>
      <c r="E78" s="19"/>
      <c r="F78" s="19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  <c r="BN78" s="26"/>
      <c r="BO78" s="26"/>
      <c r="BP78" s="26"/>
      <c r="BQ78" s="26"/>
      <c r="BR78" s="26"/>
      <c r="BS78" s="26"/>
      <c r="BT78" s="26"/>
      <c r="BU78" s="26"/>
      <c r="BV78" s="26"/>
      <c r="BW78" s="26"/>
      <c r="BX78" s="26"/>
      <c r="BY78" s="26"/>
      <c r="BZ78" s="26"/>
      <c r="CA78" s="26"/>
      <c r="CB78" s="26"/>
      <c r="CC78" s="26"/>
      <c r="CD78" s="26"/>
      <c r="CE78" s="26"/>
      <c r="CF78" s="26"/>
      <c r="CG78" s="26"/>
      <c r="CH78" s="26"/>
      <c r="CI78" s="26"/>
      <c r="CJ78" s="26"/>
      <c r="CK78" s="26"/>
    </row>
    <row r="79" spans="1:89" x14ac:dyDescent="0.25">
      <c r="A79" s="13" t="s">
        <v>5</v>
      </c>
      <c r="B79" s="81"/>
      <c r="C79" s="19"/>
      <c r="D79" s="19"/>
      <c r="E79" s="19"/>
      <c r="F79" s="19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  <c r="BM79" s="26"/>
      <c r="BN79" s="26"/>
      <c r="BO79" s="26"/>
      <c r="BP79" s="26"/>
      <c r="BQ79" s="26"/>
      <c r="BR79" s="26"/>
      <c r="BS79" s="26"/>
      <c r="BT79" s="26"/>
      <c r="BU79" s="26"/>
      <c r="BV79" s="26"/>
      <c r="BW79" s="26"/>
      <c r="BX79" s="26"/>
      <c r="BY79" s="26"/>
      <c r="BZ79" s="26"/>
      <c r="CA79" s="26"/>
      <c r="CB79" s="26"/>
      <c r="CC79" s="26"/>
      <c r="CD79" s="26"/>
      <c r="CE79" s="26"/>
      <c r="CF79" s="26"/>
      <c r="CG79" s="26"/>
      <c r="CH79" s="26"/>
      <c r="CI79" s="26"/>
      <c r="CJ79" s="26"/>
      <c r="CK79" s="26"/>
    </row>
    <row r="80" spans="1:89" x14ac:dyDescent="0.25">
      <c r="A80" s="16" t="s">
        <v>107</v>
      </c>
      <c r="B80" s="154">
        <v>340</v>
      </c>
      <c r="C80" s="19">
        <v>945</v>
      </c>
      <c r="D80" s="155">
        <v>15</v>
      </c>
      <c r="E80" s="19">
        <f>ROUND(F80/B80,0)</f>
        <v>42</v>
      </c>
      <c r="F80" s="19">
        <f>ROUND(C80*D80,0)</f>
        <v>14175</v>
      </c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6"/>
      <c r="BL80" s="26"/>
      <c r="BM80" s="26"/>
      <c r="BN80" s="26"/>
      <c r="BO80" s="26"/>
      <c r="BP80" s="26"/>
      <c r="BQ80" s="26"/>
      <c r="BR80" s="26"/>
      <c r="BS80" s="26"/>
      <c r="BT80" s="26"/>
      <c r="BU80" s="26"/>
      <c r="BV80" s="26"/>
      <c r="BW80" s="26"/>
      <c r="BX80" s="26"/>
      <c r="BY80" s="26"/>
      <c r="BZ80" s="26"/>
      <c r="CA80" s="26"/>
      <c r="CB80" s="26"/>
      <c r="CC80" s="26"/>
      <c r="CD80" s="26"/>
      <c r="CE80" s="26"/>
      <c r="CF80" s="26"/>
      <c r="CG80" s="26"/>
      <c r="CH80" s="26"/>
      <c r="CI80" s="26"/>
      <c r="CJ80" s="26"/>
      <c r="CK80" s="26"/>
    </row>
    <row r="81" spans="1:89" x14ac:dyDescent="0.25">
      <c r="A81" s="16" t="s">
        <v>108</v>
      </c>
      <c r="B81" s="154">
        <v>340</v>
      </c>
      <c r="C81" s="19">
        <v>1180</v>
      </c>
      <c r="D81" s="155">
        <v>9.3000000000000007</v>
      </c>
      <c r="E81" s="19">
        <f>ROUND(F81/B81,0)</f>
        <v>32</v>
      </c>
      <c r="F81" s="19">
        <f>ROUND(C81*D81,0)</f>
        <v>10974</v>
      </c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6"/>
      <c r="BK81" s="26"/>
      <c r="BL81" s="26"/>
      <c r="BM81" s="26"/>
      <c r="BN81" s="26"/>
      <c r="BO81" s="26"/>
      <c r="BP81" s="26"/>
      <c r="BQ81" s="26"/>
      <c r="BR81" s="26"/>
      <c r="BS81" s="26"/>
      <c r="BT81" s="26"/>
      <c r="BU81" s="26"/>
      <c r="BV81" s="26"/>
      <c r="BW81" s="26"/>
      <c r="BX81" s="26"/>
      <c r="BY81" s="26"/>
      <c r="BZ81" s="26"/>
      <c r="CA81" s="26"/>
      <c r="CB81" s="26"/>
      <c r="CC81" s="26"/>
      <c r="CD81" s="26"/>
      <c r="CE81" s="26"/>
      <c r="CF81" s="26"/>
      <c r="CG81" s="26"/>
      <c r="CH81" s="26"/>
      <c r="CI81" s="26"/>
      <c r="CJ81" s="26"/>
      <c r="CK81" s="26"/>
    </row>
    <row r="82" spans="1:89" s="26" customFormat="1" ht="17.25" customHeight="1" x14ac:dyDescent="0.2">
      <c r="A82" s="269" t="s">
        <v>6</v>
      </c>
      <c r="B82" s="81"/>
      <c r="C82" s="25">
        <f>C80+C81</f>
        <v>2125</v>
      </c>
      <c r="D82" s="314">
        <f>F82/C82</f>
        <v>11.834823529411764</v>
      </c>
      <c r="E82" s="25">
        <f>E80+E81</f>
        <v>74</v>
      </c>
      <c r="F82" s="25">
        <f>F80+F81</f>
        <v>25149</v>
      </c>
    </row>
    <row r="83" spans="1:89" s="26" customFormat="1" x14ac:dyDescent="0.25">
      <c r="A83" s="27" t="s">
        <v>161</v>
      </c>
      <c r="B83" s="116"/>
      <c r="C83" s="25"/>
      <c r="D83" s="19"/>
      <c r="E83" s="19"/>
      <c r="F83" s="19"/>
    </row>
    <row r="84" spans="1:89" s="26" customFormat="1" x14ac:dyDescent="0.25">
      <c r="A84" s="29" t="s">
        <v>122</v>
      </c>
      <c r="B84" s="116"/>
      <c r="C84" s="19">
        <f>C85+C86+C93+C101+C102+C103+C104+C105</f>
        <v>27000</v>
      </c>
      <c r="D84" s="19"/>
      <c r="E84" s="19"/>
      <c r="F84" s="19"/>
    </row>
    <row r="85" spans="1:89" s="26" customFormat="1" x14ac:dyDescent="0.25">
      <c r="A85" s="29" t="s">
        <v>155</v>
      </c>
      <c r="B85" s="116"/>
      <c r="C85" s="19"/>
      <c r="D85" s="19"/>
      <c r="E85" s="19"/>
      <c r="F85" s="19"/>
    </row>
    <row r="86" spans="1:89" s="26" customFormat="1" ht="30" x14ac:dyDescent="0.25">
      <c r="A86" s="29" t="s">
        <v>156</v>
      </c>
      <c r="B86" s="116"/>
      <c r="C86" s="31">
        <f>C87+C88+C89+C91</f>
        <v>0</v>
      </c>
      <c r="D86" s="19"/>
      <c r="E86" s="19"/>
      <c r="F86" s="19"/>
    </row>
    <row r="87" spans="1:89" s="26" customFormat="1" ht="30" x14ac:dyDescent="0.25">
      <c r="A87" s="29" t="s">
        <v>157</v>
      </c>
      <c r="B87" s="116"/>
      <c r="C87" s="31"/>
      <c r="D87" s="19"/>
      <c r="E87" s="19"/>
      <c r="F87" s="19"/>
    </row>
    <row r="88" spans="1:89" s="26" customFormat="1" ht="30" x14ac:dyDescent="0.25">
      <c r="A88" s="29" t="s">
        <v>158</v>
      </c>
      <c r="B88" s="116"/>
      <c r="C88" s="31"/>
      <c r="D88" s="19"/>
      <c r="E88" s="19"/>
      <c r="F88" s="19"/>
    </row>
    <row r="89" spans="1:89" s="26" customFormat="1" ht="45" x14ac:dyDescent="0.25">
      <c r="A89" s="29" t="s">
        <v>216</v>
      </c>
      <c r="B89" s="116"/>
      <c r="C89" s="31"/>
      <c r="D89" s="19"/>
      <c r="E89" s="19"/>
      <c r="F89" s="19"/>
    </row>
    <row r="90" spans="1:89" s="26" customFormat="1" x14ac:dyDescent="0.25">
      <c r="A90" s="32" t="s">
        <v>217</v>
      </c>
      <c r="B90" s="116"/>
      <c r="C90" s="31"/>
      <c r="D90" s="19"/>
      <c r="E90" s="19"/>
      <c r="F90" s="19"/>
    </row>
    <row r="91" spans="1:89" s="26" customFormat="1" ht="30" x14ac:dyDescent="0.25">
      <c r="A91" s="29" t="s">
        <v>218</v>
      </c>
      <c r="B91" s="116"/>
      <c r="C91" s="31"/>
      <c r="D91" s="19"/>
      <c r="E91" s="19"/>
      <c r="F91" s="19"/>
    </row>
    <row r="92" spans="1:89" s="26" customFormat="1" x14ac:dyDescent="0.25">
      <c r="A92" s="32" t="s">
        <v>217</v>
      </c>
      <c r="B92" s="116"/>
      <c r="C92" s="31"/>
      <c r="D92" s="19"/>
      <c r="E92" s="19"/>
      <c r="F92" s="19"/>
    </row>
    <row r="93" spans="1:89" s="26" customFormat="1" ht="30" x14ac:dyDescent="0.25">
      <c r="A93" s="29" t="s">
        <v>186</v>
      </c>
      <c r="B93" s="116"/>
      <c r="C93" s="31">
        <f>C94+C95+C97+C99</f>
        <v>0</v>
      </c>
      <c r="D93" s="19"/>
      <c r="E93" s="19"/>
      <c r="F93" s="19"/>
    </row>
    <row r="94" spans="1:89" s="26" customFormat="1" ht="30" x14ac:dyDescent="0.25">
      <c r="A94" s="29" t="s">
        <v>187</v>
      </c>
      <c r="B94" s="116"/>
      <c r="C94" s="31"/>
      <c r="D94" s="19"/>
      <c r="E94" s="19"/>
      <c r="F94" s="19"/>
    </row>
    <row r="95" spans="1:89" s="26" customFormat="1" ht="45" x14ac:dyDescent="0.25">
      <c r="A95" s="29" t="s">
        <v>219</v>
      </c>
      <c r="B95" s="116"/>
      <c r="C95" s="31"/>
      <c r="D95" s="19"/>
      <c r="E95" s="19"/>
      <c r="F95" s="19"/>
    </row>
    <row r="96" spans="1:89" s="26" customFormat="1" x14ac:dyDescent="0.25">
      <c r="A96" s="32" t="s">
        <v>217</v>
      </c>
      <c r="B96" s="116"/>
      <c r="C96" s="31"/>
      <c r="D96" s="19"/>
      <c r="E96" s="19"/>
      <c r="F96" s="19"/>
    </row>
    <row r="97" spans="1:6" s="26" customFormat="1" ht="45" x14ac:dyDescent="0.25">
      <c r="A97" s="29" t="s">
        <v>220</v>
      </c>
      <c r="B97" s="116"/>
      <c r="C97" s="31"/>
      <c r="D97" s="19"/>
      <c r="E97" s="19"/>
      <c r="F97" s="19"/>
    </row>
    <row r="98" spans="1:6" s="26" customFormat="1" x14ac:dyDescent="0.25">
      <c r="A98" s="32" t="s">
        <v>217</v>
      </c>
      <c r="B98" s="116"/>
      <c r="C98" s="31"/>
      <c r="D98" s="19"/>
      <c r="E98" s="19"/>
      <c r="F98" s="19"/>
    </row>
    <row r="99" spans="1:6" s="26" customFormat="1" ht="30" x14ac:dyDescent="0.25">
      <c r="A99" s="29" t="s">
        <v>188</v>
      </c>
      <c r="B99" s="116"/>
      <c r="C99" s="31"/>
      <c r="D99" s="19"/>
      <c r="E99" s="19"/>
      <c r="F99" s="19"/>
    </row>
    <row r="100" spans="1:6" s="26" customFormat="1" x14ac:dyDescent="0.25">
      <c r="A100" s="32" t="s">
        <v>217</v>
      </c>
      <c r="B100" s="116"/>
      <c r="C100" s="31"/>
      <c r="D100" s="19"/>
      <c r="E100" s="19"/>
      <c r="F100" s="19"/>
    </row>
    <row r="101" spans="1:6" s="26" customFormat="1" ht="30" x14ac:dyDescent="0.25">
      <c r="A101" s="29" t="s">
        <v>189</v>
      </c>
      <c r="B101" s="116"/>
      <c r="C101" s="31"/>
      <c r="D101" s="19"/>
      <c r="E101" s="19"/>
      <c r="F101" s="19"/>
    </row>
    <row r="102" spans="1:6" s="26" customFormat="1" ht="30" x14ac:dyDescent="0.25">
      <c r="A102" s="29" t="s">
        <v>190</v>
      </c>
      <c r="B102" s="116"/>
      <c r="C102" s="31"/>
      <c r="D102" s="19"/>
      <c r="E102" s="19"/>
      <c r="F102" s="19"/>
    </row>
    <row r="103" spans="1:6" s="26" customFormat="1" ht="30" x14ac:dyDescent="0.25">
      <c r="A103" s="29" t="s">
        <v>191</v>
      </c>
      <c r="B103" s="116"/>
      <c r="C103" s="31"/>
      <c r="D103" s="19"/>
      <c r="E103" s="19"/>
      <c r="F103" s="19"/>
    </row>
    <row r="104" spans="1:6" s="26" customFormat="1" x14ac:dyDescent="0.25">
      <c r="A104" s="29" t="s">
        <v>192</v>
      </c>
      <c r="B104" s="116"/>
      <c r="C104" s="19">
        <v>27000</v>
      </c>
      <c r="D104" s="19"/>
      <c r="E104" s="19"/>
      <c r="F104" s="19"/>
    </row>
    <row r="105" spans="1:6" s="26" customFormat="1" x14ac:dyDescent="0.25">
      <c r="A105" s="29" t="s">
        <v>224</v>
      </c>
      <c r="B105" s="116"/>
      <c r="C105" s="19"/>
      <c r="D105" s="19"/>
      <c r="E105" s="19"/>
      <c r="F105" s="19"/>
    </row>
    <row r="106" spans="1:6" s="26" customFormat="1" x14ac:dyDescent="0.25">
      <c r="A106" s="33" t="s">
        <v>230</v>
      </c>
      <c r="B106" s="116"/>
      <c r="C106" s="19"/>
      <c r="D106" s="19"/>
      <c r="E106" s="19"/>
      <c r="F106" s="19"/>
    </row>
    <row r="107" spans="1:6" s="26" customFormat="1" x14ac:dyDescent="0.25">
      <c r="A107" s="34" t="s">
        <v>120</v>
      </c>
      <c r="B107" s="116"/>
      <c r="C107" s="19"/>
      <c r="D107" s="19"/>
      <c r="E107" s="19"/>
      <c r="F107" s="19"/>
    </row>
    <row r="108" spans="1:6" s="26" customFormat="1" x14ac:dyDescent="0.25">
      <c r="A108" s="33" t="s">
        <v>154</v>
      </c>
      <c r="B108" s="28"/>
      <c r="C108" s="19"/>
      <c r="D108" s="19"/>
      <c r="E108" s="19"/>
      <c r="F108" s="19"/>
    </row>
    <row r="109" spans="1:6" s="26" customFormat="1" ht="30" x14ac:dyDescent="0.25">
      <c r="A109" s="34" t="s">
        <v>121</v>
      </c>
      <c r="B109" s="28"/>
      <c r="C109" s="19"/>
      <c r="D109" s="19"/>
      <c r="E109" s="19"/>
      <c r="F109" s="19"/>
    </row>
    <row r="110" spans="1:6" s="26" customFormat="1" x14ac:dyDescent="0.25">
      <c r="A110" s="35" t="s">
        <v>166</v>
      </c>
      <c r="B110" s="28"/>
      <c r="C110" s="19"/>
      <c r="D110" s="19"/>
      <c r="E110" s="19"/>
      <c r="F110" s="19"/>
    </row>
    <row r="111" spans="1:6" s="26" customFormat="1" x14ac:dyDescent="0.25">
      <c r="A111" s="36" t="s">
        <v>222</v>
      </c>
      <c r="B111" s="28"/>
      <c r="C111" s="19"/>
      <c r="D111" s="19"/>
      <c r="E111" s="19"/>
      <c r="F111" s="19"/>
    </row>
    <row r="112" spans="1:6" s="26" customFormat="1" x14ac:dyDescent="0.25">
      <c r="A112" s="37" t="s">
        <v>160</v>
      </c>
      <c r="B112" s="28"/>
      <c r="C112" s="25">
        <f>C84+ROUND(C107*3.2,0)+C109</f>
        <v>27000</v>
      </c>
      <c r="D112" s="19"/>
      <c r="E112" s="19"/>
      <c r="F112" s="19"/>
    </row>
    <row r="113" spans="1:89" s="26" customFormat="1" x14ac:dyDescent="0.25">
      <c r="A113" s="82" t="s">
        <v>123</v>
      </c>
      <c r="B113" s="19"/>
      <c r="C113" s="19"/>
      <c r="D113" s="19"/>
      <c r="E113" s="19"/>
      <c r="F113" s="19"/>
    </row>
    <row r="114" spans="1:89" s="26" customFormat="1" x14ac:dyDescent="0.25">
      <c r="A114" s="80" t="s">
        <v>32</v>
      </c>
      <c r="B114" s="19"/>
      <c r="C114" s="19">
        <v>120</v>
      </c>
      <c r="D114" s="19"/>
      <c r="E114" s="19"/>
      <c r="F114" s="19"/>
    </row>
    <row r="115" spans="1:89" s="26" customFormat="1" x14ac:dyDescent="0.25">
      <c r="A115" s="80" t="s">
        <v>21</v>
      </c>
      <c r="B115" s="19"/>
      <c r="C115" s="19">
        <v>2150</v>
      </c>
      <c r="D115" s="19"/>
      <c r="E115" s="19"/>
      <c r="F115" s="19"/>
    </row>
    <row r="116" spans="1:89" s="26" customFormat="1" ht="30" x14ac:dyDescent="0.25">
      <c r="A116" s="80" t="s">
        <v>170</v>
      </c>
      <c r="B116" s="19"/>
      <c r="C116" s="19">
        <v>900</v>
      </c>
      <c r="D116" s="19"/>
      <c r="E116" s="19"/>
      <c r="F116" s="19"/>
    </row>
    <row r="117" spans="1:89" s="26" customFormat="1" ht="30" x14ac:dyDescent="0.25">
      <c r="A117" s="80" t="s">
        <v>171</v>
      </c>
      <c r="B117" s="19"/>
      <c r="C117" s="19">
        <v>1600</v>
      </c>
      <c r="D117" s="19"/>
      <c r="E117" s="19"/>
      <c r="F117" s="19"/>
    </row>
    <row r="118" spans="1:89" s="26" customFormat="1" x14ac:dyDescent="0.25">
      <c r="A118" s="80" t="s">
        <v>53</v>
      </c>
      <c r="B118" s="19"/>
      <c r="C118" s="19">
        <v>2017</v>
      </c>
      <c r="D118" s="19"/>
      <c r="E118" s="19"/>
      <c r="F118" s="19"/>
    </row>
    <row r="119" spans="1:89" s="26" customFormat="1" x14ac:dyDescent="0.25">
      <c r="A119" s="80" t="s">
        <v>33</v>
      </c>
      <c r="B119" s="19"/>
      <c r="C119" s="19">
        <v>6750</v>
      </c>
      <c r="D119" s="19"/>
      <c r="E119" s="19"/>
      <c r="F119" s="19"/>
    </row>
    <row r="120" spans="1:89" s="26" customFormat="1" x14ac:dyDescent="0.25">
      <c r="A120" s="74" t="s">
        <v>8</v>
      </c>
      <c r="B120" s="154"/>
      <c r="C120" s="25"/>
      <c r="D120" s="25"/>
      <c r="E120" s="25"/>
      <c r="F120" s="25"/>
    </row>
    <row r="121" spans="1:89" s="26" customFormat="1" x14ac:dyDescent="0.25">
      <c r="A121" s="102" t="s">
        <v>139</v>
      </c>
      <c r="B121" s="154"/>
      <c r="C121" s="25"/>
      <c r="D121" s="25"/>
      <c r="E121" s="25"/>
      <c r="F121" s="25"/>
    </row>
    <row r="122" spans="1:89" s="26" customFormat="1" x14ac:dyDescent="0.25">
      <c r="A122" s="43" t="s">
        <v>108</v>
      </c>
      <c r="B122" s="154">
        <v>330</v>
      </c>
      <c r="C122" s="19">
        <v>170</v>
      </c>
      <c r="D122" s="155">
        <v>5.7</v>
      </c>
      <c r="E122" s="19">
        <f>ROUND(F122/B122,0)</f>
        <v>3</v>
      </c>
      <c r="F122" s="19">
        <f>ROUND(C122*D122,0)</f>
        <v>969</v>
      </c>
    </row>
    <row r="123" spans="1:89" s="26" customFormat="1" x14ac:dyDescent="0.25">
      <c r="A123" s="52" t="s">
        <v>10</v>
      </c>
      <c r="B123" s="81"/>
      <c r="C123" s="76">
        <f>C122</f>
        <v>170</v>
      </c>
      <c r="D123" s="317">
        <f>F123/C123</f>
        <v>5.7</v>
      </c>
      <c r="E123" s="76">
        <f>E122</f>
        <v>3</v>
      </c>
      <c r="F123" s="76">
        <f>F122</f>
        <v>969</v>
      </c>
    </row>
    <row r="124" spans="1:89" s="26" customFormat="1" x14ac:dyDescent="0.25">
      <c r="A124" s="102" t="s">
        <v>23</v>
      </c>
      <c r="B124" s="154"/>
      <c r="C124" s="76"/>
      <c r="D124" s="317"/>
      <c r="E124" s="76"/>
      <c r="F124" s="76"/>
    </row>
    <row r="125" spans="1:89" s="26" customFormat="1" x14ac:dyDescent="0.25">
      <c r="A125" s="16" t="s">
        <v>13</v>
      </c>
      <c r="B125" s="154">
        <v>240</v>
      </c>
      <c r="C125" s="19">
        <v>600</v>
      </c>
      <c r="D125" s="155">
        <v>8</v>
      </c>
      <c r="E125" s="19">
        <f>ROUND(F125/B125,0)</f>
        <v>20</v>
      </c>
      <c r="F125" s="19">
        <f>ROUND(C125*D125,0)</f>
        <v>4800</v>
      </c>
    </row>
    <row r="126" spans="1:89" s="26" customFormat="1" x14ac:dyDescent="0.25">
      <c r="A126" s="318" t="s">
        <v>141</v>
      </c>
      <c r="B126" s="315"/>
      <c r="C126" s="76">
        <f>C125</f>
        <v>600</v>
      </c>
      <c r="D126" s="317">
        <f>D125</f>
        <v>8</v>
      </c>
      <c r="E126" s="76">
        <f>E125</f>
        <v>20</v>
      </c>
      <c r="F126" s="76">
        <f>F125</f>
        <v>4800</v>
      </c>
    </row>
    <row r="127" spans="1:89" s="26" customFormat="1" ht="14.25" customHeight="1" thickBot="1" x14ac:dyDescent="0.25">
      <c r="A127" s="56" t="s">
        <v>117</v>
      </c>
      <c r="B127" s="308"/>
      <c r="C127" s="248">
        <f>C123+C126</f>
        <v>770</v>
      </c>
      <c r="D127" s="61">
        <f>F127/C127</f>
        <v>7.4922077922077923</v>
      </c>
      <c r="E127" s="248">
        <f>E123+E125</f>
        <v>23</v>
      </c>
      <c r="F127" s="248">
        <f>F123+F125</f>
        <v>5769</v>
      </c>
    </row>
    <row r="128" spans="1:89" s="312" customFormat="1" ht="15.75" customHeight="1" thickBot="1" x14ac:dyDescent="0.25">
      <c r="A128" s="63" t="s">
        <v>11</v>
      </c>
      <c r="B128" s="349"/>
      <c r="C128" s="349"/>
      <c r="D128" s="349"/>
      <c r="E128" s="349"/>
      <c r="F128" s="349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  <c r="AL128" s="26"/>
      <c r="AM128" s="26"/>
      <c r="AN128" s="26"/>
      <c r="AO128" s="26"/>
      <c r="AP128" s="26"/>
      <c r="AQ128" s="26"/>
      <c r="AR128" s="26"/>
      <c r="AS128" s="26"/>
      <c r="AT128" s="26"/>
      <c r="AU128" s="26"/>
      <c r="AV128" s="26"/>
      <c r="AW128" s="26"/>
      <c r="AX128" s="26"/>
      <c r="AY128" s="26"/>
      <c r="AZ128" s="26"/>
      <c r="BA128" s="26"/>
      <c r="BB128" s="26"/>
      <c r="BC128" s="26"/>
      <c r="BD128" s="26"/>
      <c r="BE128" s="26"/>
      <c r="BF128" s="26"/>
      <c r="BG128" s="26"/>
      <c r="BH128" s="26"/>
      <c r="BI128" s="26"/>
      <c r="BJ128" s="26"/>
      <c r="BK128" s="26"/>
      <c r="BL128" s="26"/>
      <c r="BM128" s="26"/>
      <c r="BN128" s="26"/>
      <c r="BO128" s="26"/>
      <c r="BP128" s="26"/>
      <c r="BQ128" s="26"/>
      <c r="BR128" s="26"/>
      <c r="BS128" s="26"/>
      <c r="BT128" s="26"/>
      <c r="BU128" s="26"/>
      <c r="BV128" s="26"/>
      <c r="BW128" s="26"/>
      <c r="BX128" s="26"/>
      <c r="BY128" s="26"/>
      <c r="BZ128" s="26"/>
      <c r="CA128" s="26"/>
      <c r="CB128" s="26"/>
      <c r="CC128" s="26"/>
      <c r="CD128" s="26"/>
      <c r="CE128" s="26"/>
      <c r="CF128" s="26"/>
      <c r="CG128" s="26"/>
      <c r="CH128" s="26"/>
      <c r="CI128" s="26"/>
      <c r="CJ128" s="26"/>
      <c r="CK128" s="26"/>
    </row>
  </sheetData>
  <mergeCells count="6">
    <mergeCell ref="A2:F3"/>
    <mergeCell ref="C4:C6"/>
    <mergeCell ref="B4:B6"/>
    <mergeCell ref="F4:F6"/>
    <mergeCell ref="D4:D6"/>
    <mergeCell ref="E4:E6"/>
  </mergeCells>
  <pageMargins left="0.39370078740157483" right="0" top="0.31496062992125984" bottom="0.35433070866141736" header="0" footer="0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G95"/>
  <sheetViews>
    <sheetView zoomScale="85" zoomScaleNormal="85" zoomScaleSheetLayoutView="90" workbookViewId="0">
      <pane xSplit="1" ySplit="7" topLeftCell="B8" activePane="bottomRight" state="frozen"/>
      <selection activeCell="C26" sqref="C26"/>
      <selection pane="topRight" activeCell="C26" sqref="C26"/>
      <selection pane="bottomLeft" activeCell="C26" sqref="C26"/>
      <selection pane="bottomRight" activeCell="C26" sqref="C26"/>
    </sheetView>
  </sheetViews>
  <sheetFormatPr defaultColWidth="11.42578125" defaultRowHeight="15" x14ac:dyDescent="0.25"/>
  <cols>
    <col min="1" max="1" width="46.140625" style="287" customWidth="1"/>
    <col min="2" max="2" width="10.85546875" style="287" customWidth="1"/>
    <col min="3" max="3" width="13.28515625" style="287" customWidth="1"/>
    <col min="4" max="4" width="12.140625" style="287" customWidth="1"/>
    <col min="5" max="5" width="10.28515625" style="287" customWidth="1"/>
    <col min="6" max="16384" width="11.42578125" style="287"/>
  </cols>
  <sheetData>
    <row r="1" spans="1:6" s="182" customFormat="1" ht="15.75" x14ac:dyDescent="0.25">
      <c r="C1" s="2"/>
      <c r="D1" s="2"/>
      <c r="E1" s="2"/>
    </row>
    <row r="2" spans="1:6" s="182" customFormat="1" ht="36" customHeight="1" x14ac:dyDescent="0.25">
      <c r="A2" s="348" t="s">
        <v>248</v>
      </c>
      <c r="B2" s="333"/>
      <c r="C2" s="333"/>
      <c r="D2" s="333"/>
      <c r="E2" s="333"/>
      <c r="F2" s="333"/>
    </row>
    <row r="3" spans="1:6" ht="17.25" customHeight="1" thickBot="1" x14ac:dyDescent="0.3">
      <c r="A3" s="333"/>
      <c r="B3" s="333"/>
      <c r="C3" s="333"/>
      <c r="D3" s="333"/>
      <c r="E3" s="333"/>
      <c r="F3" s="333"/>
    </row>
    <row r="4" spans="1:6" ht="29.25" customHeight="1" x14ac:dyDescent="0.3">
      <c r="A4" s="3" t="s">
        <v>201</v>
      </c>
      <c r="B4" s="339" t="s">
        <v>1</v>
      </c>
      <c r="C4" s="345" t="s">
        <v>199</v>
      </c>
      <c r="D4" s="342" t="s">
        <v>0</v>
      </c>
      <c r="E4" s="339" t="s">
        <v>2</v>
      </c>
      <c r="F4" s="336" t="s">
        <v>3</v>
      </c>
    </row>
    <row r="5" spans="1:6" ht="15" customHeight="1" x14ac:dyDescent="0.3">
      <c r="A5" s="4"/>
      <c r="B5" s="340"/>
      <c r="C5" s="346"/>
      <c r="D5" s="343"/>
      <c r="E5" s="340"/>
      <c r="F5" s="337"/>
    </row>
    <row r="6" spans="1:6" ht="49.5" customHeight="1" thickBot="1" x14ac:dyDescent="0.3">
      <c r="A6" s="5" t="s">
        <v>4</v>
      </c>
      <c r="B6" s="341"/>
      <c r="C6" s="347"/>
      <c r="D6" s="344"/>
      <c r="E6" s="341"/>
      <c r="F6" s="338"/>
    </row>
    <row r="7" spans="1:6" ht="15.75" thickBot="1" x14ac:dyDescent="0.3">
      <c r="A7" s="6">
        <v>1</v>
      </c>
      <c r="B7" s="7">
        <v>2</v>
      </c>
      <c r="C7" s="8">
        <v>3</v>
      </c>
      <c r="D7" s="8">
        <v>4</v>
      </c>
      <c r="E7" s="8">
        <v>5</v>
      </c>
      <c r="F7" s="8">
        <v>6</v>
      </c>
    </row>
    <row r="8" spans="1:6" ht="22.5" customHeight="1" x14ac:dyDescent="0.25">
      <c r="A8" s="353" t="s">
        <v>203</v>
      </c>
      <c r="B8" s="353"/>
      <c r="C8" s="262"/>
      <c r="D8" s="262"/>
      <c r="E8" s="262"/>
      <c r="F8" s="354"/>
    </row>
    <row r="9" spans="1:6" x14ac:dyDescent="0.25">
      <c r="A9" s="192" t="s">
        <v>5</v>
      </c>
      <c r="B9" s="192"/>
      <c r="C9" s="355"/>
      <c r="D9" s="355"/>
      <c r="E9" s="355"/>
      <c r="F9" s="136"/>
    </row>
    <row r="10" spans="1:6" x14ac:dyDescent="0.25">
      <c r="A10" s="148" t="s">
        <v>24</v>
      </c>
      <c r="B10" s="136">
        <v>340</v>
      </c>
      <c r="C10" s="136">
        <v>252</v>
      </c>
      <c r="D10" s="356">
        <v>11</v>
      </c>
      <c r="E10" s="136">
        <f>ROUND(F10/B10,0)</f>
        <v>8</v>
      </c>
      <c r="F10" s="136">
        <f>ROUND(C10*D10,0)</f>
        <v>2772</v>
      </c>
    </row>
    <row r="11" spans="1:6" x14ac:dyDescent="0.25">
      <c r="A11" s="148" t="s">
        <v>13</v>
      </c>
      <c r="B11" s="136">
        <v>340</v>
      </c>
      <c r="C11" s="136">
        <v>135</v>
      </c>
      <c r="D11" s="356">
        <v>11</v>
      </c>
      <c r="E11" s="136">
        <f>ROUND(F11/B11,0)</f>
        <v>4</v>
      </c>
      <c r="F11" s="136">
        <f>ROUND(C11*D11,0)</f>
        <v>1485</v>
      </c>
    </row>
    <row r="12" spans="1:6" x14ac:dyDescent="0.25">
      <c r="A12" s="148" t="s">
        <v>29</v>
      </c>
      <c r="B12" s="136">
        <v>320</v>
      </c>
      <c r="C12" s="136">
        <v>180</v>
      </c>
      <c r="D12" s="356">
        <v>10</v>
      </c>
      <c r="E12" s="136">
        <f>ROUND(F12/B12,0)</f>
        <v>6</v>
      </c>
      <c r="F12" s="136">
        <f>ROUND(C12*D12,0)</f>
        <v>1800</v>
      </c>
    </row>
    <row r="13" spans="1:6" x14ac:dyDescent="0.25">
      <c r="A13" s="148" t="s">
        <v>31</v>
      </c>
      <c r="B13" s="136">
        <v>300</v>
      </c>
      <c r="C13" s="136">
        <v>30</v>
      </c>
      <c r="D13" s="356">
        <v>6</v>
      </c>
      <c r="E13" s="136">
        <f>ROUND(F13/B13,0)</f>
        <v>1</v>
      </c>
      <c r="F13" s="136">
        <f>ROUND(C13*D13,0)</f>
        <v>180</v>
      </c>
    </row>
    <row r="14" spans="1:6" x14ac:dyDescent="0.25">
      <c r="A14" s="148" t="s">
        <v>26</v>
      </c>
      <c r="B14" s="136">
        <v>340</v>
      </c>
      <c r="C14" s="136">
        <v>70</v>
      </c>
      <c r="D14" s="356">
        <v>7</v>
      </c>
      <c r="E14" s="136">
        <f>ROUND(F14/B14,0)</f>
        <v>1</v>
      </c>
      <c r="F14" s="136">
        <f>ROUND(C14*D14,0)</f>
        <v>490</v>
      </c>
    </row>
    <row r="15" spans="1:6" s="328" customFormat="1" ht="14.25" x14ac:dyDescent="0.2">
      <c r="A15" s="71" t="s">
        <v>6</v>
      </c>
      <c r="B15" s="71"/>
      <c r="C15" s="357">
        <f>SUM(C10:C14)</f>
        <v>667</v>
      </c>
      <c r="D15" s="358">
        <f>F15/C15</f>
        <v>10.085457271364318</v>
      </c>
      <c r="E15" s="357">
        <f>SUM(E10:E14)</f>
        <v>20</v>
      </c>
      <c r="F15" s="357">
        <f>SUM(F10:F14)</f>
        <v>6727</v>
      </c>
    </row>
    <row r="16" spans="1:6" s="328" customFormat="1" ht="21" customHeight="1" x14ac:dyDescent="0.25">
      <c r="A16" s="27" t="s">
        <v>7</v>
      </c>
      <c r="B16" s="27"/>
      <c r="C16" s="357"/>
      <c r="D16" s="357"/>
      <c r="E16" s="357"/>
      <c r="F16" s="359"/>
    </row>
    <row r="17" spans="1:9" s="328" customFormat="1" ht="15.75" customHeight="1" x14ac:dyDescent="0.25">
      <c r="A17" s="29" t="s">
        <v>122</v>
      </c>
      <c r="B17" s="331"/>
      <c r="C17" s="273">
        <f>C18+C19+C20+C21</f>
        <v>1117</v>
      </c>
      <c r="D17" s="360"/>
      <c r="E17" s="360"/>
      <c r="F17" s="359"/>
    </row>
    <row r="18" spans="1:9" s="328" customFormat="1" ht="15.75" customHeight="1" x14ac:dyDescent="0.25">
      <c r="A18" s="29" t="s">
        <v>155</v>
      </c>
      <c r="B18" s="331"/>
      <c r="C18" s="273"/>
      <c r="D18" s="360"/>
      <c r="E18" s="360"/>
      <c r="F18" s="359"/>
    </row>
    <row r="19" spans="1:9" s="328" customFormat="1" ht="30" x14ac:dyDescent="0.25">
      <c r="A19" s="29" t="s">
        <v>183</v>
      </c>
      <c r="B19" s="331"/>
      <c r="C19" s="273"/>
      <c r="D19" s="360"/>
      <c r="E19" s="360"/>
      <c r="F19" s="359"/>
    </row>
    <row r="20" spans="1:9" s="328" customFormat="1" ht="30" x14ac:dyDescent="0.25">
      <c r="A20" s="29" t="s">
        <v>184</v>
      </c>
      <c r="B20" s="331"/>
      <c r="C20" s="273">
        <v>30</v>
      </c>
      <c r="D20" s="360"/>
      <c r="E20" s="360"/>
      <c r="F20" s="359"/>
    </row>
    <row r="21" spans="1:9" s="328" customFormat="1" x14ac:dyDescent="0.25">
      <c r="A21" s="29" t="s">
        <v>185</v>
      </c>
      <c r="B21" s="331"/>
      <c r="C21" s="273">
        <v>1087</v>
      </c>
      <c r="D21" s="360"/>
      <c r="E21" s="360"/>
      <c r="F21" s="359"/>
      <c r="H21" s="361"/>
    </row>
    <row r="22" spans="1:9" s="328" customFormat="1" x14ac:dyDescent="0.25">
      <c r="A22" s="34" t="s">
        <v>120</v>
      </c>
      <c r="B22" s="331"/>
      <c r="C22" s="273">
        <v>5000</v>
      </c>
      <c r="D22" s="360"/>
      <c r="E22" s="360"/>
      <c r="F22" s="359"/>
    </row>
    <row r="23" spans="1:9" s="328" customFormat="1" x14ac:dyDescent="0.25">
      <c r="A23" s="33" t="s">
        <v>154</v>
      </c>
      <c r="B23" s="331"/>
      <c r="C23" s="273">
        <v>6000</v>
      </c>
      <c r="D23" s="360"/>
      <c r="E23" s="360"/>
      <c r="F23" s="359"/>
    </row>
    <row r="24" spans="1:9" s="328" customFormat="1" ht="18" customHeight="1" x14ac:dyDescent="0.25">
      <c r="A24" s="37" t="s">
        <v>132</v>
      </c>
      <c r="B24" s="362"/>
      <c r="C24" s="25">
        <f>C17+ROUND(C22*3.2,0)</f>
        <v>17117</v>
      </c>
      <c r="D24" s="360"/>
      <c r="E24" s="360"/>
      <c r="F24" s="359"/>
      <c r="I24" s="361"/>
    </row>
    <row r="25" spans="1:9" s="328" customFormat="1" x14ac:dyDescent="0.25">
      <c r="A25" s="27" t="s">
        <v>161</v>
      </c>
      <c r="B25" s="28"/>
      <c r="C25" s="19"/>
      <c r="D25" s="360"/>
      <c r="E25" s="360"/>
      <c r="F25" s="359"/>
      <c r="I25" s="361"/>
    </row>
    <row r="26" spans="1:9" s="328" customFormat="1" x14ac:dyDescent="0.25">
      <c r="A26" s="29" t="s">
        <v>122</v>
      </c>
      <c r="B26" s="28"/>
      <c r="C26" s="19">
        <f>C27+C28+C35+C43+C44+C45+C46+C47</f>
        <v>3155</v>
      </c>
      <c r="D26" s="360"/>
      <c r="E26" s="360"/>
      <c r="F26" s="359"/>
      <c r="I26" s="361"/>
    </row>
    <row r="27" spans="1:9" s="328" customFormat="1" x14ac:dyDescent="0.25">
      <c r="A27" s="29" t="s">
        <v>155</v>
      </c>
      <c r="B27" s="28"/>
      <c r="C27" s="19"/>
      <c r="D27" s="360"/>
      <c r="E27" s="360"/>
      <c r="F27" s="359"/>
      <c r="I27" s="361"/>
    </row>
    <row r="28" spans="1:9" s="328" customFormat="1" ht="30" x14ac:dyDescent="0.25">
      <c r="A28" s="29" t="s">
        <v>156</v>
      </c>
      <c r="B28" s="28"/>
      <c r="C28" s="31">
        <f>C29+C30+C31+C33</f>
        <v>556</v>
      </c>
      <c r="D28" s="360"/>
      <c r="E28" s="360"/>
      <c r="F28" s="359"/>
      <c r="I28" s="361"/>
    </row>
    <row r="29" spans="1:9" s="328" customFormat="1" ht="30" x14ac:dyDescent="0.25">
      <c r="A29" s="29" t="s">
        <v>157</v>
      </c>
      <c r="B29" s="28"/>
      <c r="C29" s="31">
        <v>248</v>
      </c>
      <c r="D29" s="360"/>
      <c r="E29" s="360"/>
      <c r="F29" s="359"/>
      <c r="I29" s="361"/>
    </row>
    <row r="30" spans="1:9" s="328" customFormat="1" ht="30" x14ac:dyDescent="0.25">
      <c r="A30" s="29" t="s">
        <v>158</v>
      </c>
      <c r="B30" s="28"/>
      <c r="C30" s="31">
        <v>74</v>
      </c>
      <c r="D30" s="360"/>
      <c r="E30" s="360"/>
      <c r="F30" s="359"/>
      <c r="I30" s="361"/>
    </row>
    <row r="31" spans="1:9" s="328" customFormat="1" ht="36.75" customHeight="1" x14ac:dyDescent="0.25">
      <c r="A31" s="29" t="s">
        <v>216</v>
      </c>
      <c r="B31" s="28"/>
      <c r="C31" s="31"/>
      <c r="D31" s="360"/>
      <c r="E31" s="360"/>
      <c r="F31" s="359"/>
      <c r="I31" s="361"/>
    </row>
    <row r="32" spans="1:9" s="328" customFormat="1" x14ac:dyDescent="0.25">
      <c r="A32" s="32" t="s">
        <v>217</v>
      </c>
      <c r="B32" s="28"/>
      <c r="C32" s="31"/>
      <c r="D32" s="360"/>
      <c r="E32" s="360"/>
      <c r="F32" s="359"/>
      <c r="I32" s="361"/>
    </row>
    <row r="33" spans="1:9" s="328" customFormat="1" ht="30" x14ac:dyDescent="0.25">
      <c r="A33" s="29" t="s">
        <v>218</v>
      </c>
      <c r="B33" s="28"/>
      <c r="C33" s="31">
        <v>234</v>
      </c>
      <c r="D33" s="360"/>
      <c r="E33" s="360"/>
      <c r="F33" s="359"/>
      <c r="I33" s="361"/>
    </row>
    <row r="34" spans="1:9" s="328" customFormat="1" x14ac:dyDescent="0.25">
      <c r="A34" s="32" t="s">
        <v>217</v>
      </c>
      <c r="B34" s="28"/>
      <c r="C34" s="31">
        <v>27</v>
      </c>
      <c r="D34" s="360"/>
      <c r="E34" s="360"/>
      <c r="F34" s="359"/>
      <c r="I34" s="361"/>
    </row>
    <row r="35" spans="1:9" s="328" customFormat="1" ht="45" x14ac:dyDescent="0.25">
      <c r="A35" s="29" t="s">
        <v>186</v>
      </c>
      <c r="B35" s="28"/>
      <c r="C35" s="31">
        <f>C36+C37+C39+C41</f>
        <v>2599</v>
      </c>
      <c r="D35" s="360"/>
      <c r="E35" s="360"/>
      <c r="F35" s="359"/>
      <c r="I35" s="361"/>
    </row>
    <row r="36" spans="1:9" s="328" customFormat="1" ht="30" x14ac:dyDescent="0.25">
      <c r="A36" s="29" t="s">
        <v>187</v>
      </c>
      <c r="B36" s="28"/>
      <c r="C36" s="19">
        <v>200</v>
      </c>
      <c r="D36" s="360"/>
      <c r="E36" s="360"/>
      <c r="F36" s="359"/>
      <c r="I36" s="361"/>
    </row>
    <row r="37" spans="1:9" s="328" customFormat="1" ht="60" x14ac:dyDescent="0.25">
      <c r="A37" s="29" t="s">
        <v>219</v>
      </c>
      <c r="B37" s="28"/>
      <c r="C37" s="31">
        <v>2102</v>
      </c>
      <c r="D37" s="360"/>
      <c r="E37" s="360"/>
      <c r="F37" s="359"/>
      <c r="I37" s="361"/>
    </row>
    <row r="38" spans="1:9" s="328" customFormat="1" x14ac:dyDescent="0.25">
      <c r="A38" s="32" t="s">
        <v>217</v>
      </c>
      <c r="B38" s="28"/>
      <c r="C38" s="31">
        <v>454</v>
      </c>
      <c r="D38" s="360"/>
      <c r="E38" s="360"/>
      <c r="F38" s="359"/>
      <c r="I38" s="361"/>
    </row>
    <row r="39" spans="1:9" s="328" customFormat="1" ht="45" x14ac:dyDescent="0.25">
      <c r="A39" s="29" t="s">
        <v>220</v>
      </c>
      <c r="B39" s="28"/>
      <c r="C39" s="31">
        <v>297</v>
      </c>
      <c r="D39" s="360"/>
      <c r="E39" s="360"/>
      <c r="F39" s="359"/>
      <c r="I39" s="361"/>
    </row>
    <row r="40" spans="1:9" s="328" customFormat="1" x14ac:dyDescent="0.25">
      <c r="A40" s="32" t="s">
        <v>217</v>
      </c>
      <c r="B40" s="28"/>
      <c r="C40" s="31">
        <v>210</v>
      </c>
      <c r="D40" s="360"/>
      <c r="E40" s="360"/>
      <c r="F40" s="359"/>
      <c r="I40" s="361"/>
    </row>
    <row r="41" spans="1:9" s="328" customFormat="1" ht="45" x14ac:dyDescent="0.25">
      <c r="A41" s="29" t="s">
        <v>221</v>
      </c>
      <c r="B41" s="28"/>
      <c r="C41" s="31"/>
      <c r="D41" s="360"/>
      <c r="E41" s="360"/>
      <c r="F41" s="359"/>
      <c r="I41" s="361"/>
    </row>
    <row r="42" spans="1:9" s="328" customFormat="1" x14ac:dyDescent="0.25">
      <c r="A42" s="32" t="s">
        <v>217</v>
      </c>
      <c r="B42" s="28"/>
      <c r="C42" s="31"/>
      <c r="D42" s="360"/>
      <c r="E42" s="360"/>
      <c r="F42" s="359"/>
      <c r="I42" s="361"/>
    </row>
    <row r="43" spans="1:9" s="328" customFormat="1" ht="45" x14ac:dyDescent="0.25">
      <c r="A43" s="29" t="s">
        <v>189</v>
      </c>
      <c r="B43" s="28"/>
      <c r="C43" s="31"/>
      <c r="D43" s="360"/>
      <c r="E43" s="360"/>
      <c r="F43" s="359"/>
      <c r="I43" s="361"/>
    </row>
    <row r="44" spans="1:9" s="328" customFormat="1" ht="30" x14ac:dyDescent="0.25">
      <c r="A44" s="29" t="s">
        <v>190</v>
      </c>
      <c r="B44" s="28"/>
      <c r="C44" s="31"/>
      <c r="D44" s="360"/>
      <c r="E44" s="360"/>
      <c r="F44" s="359"/>
      <c r="I44" s="361"/>
    </row>
    <row r="45" spans="1:9" s="328" customFormat="1" ht="30" x14ac:dyDescent="0.25">
      <c r="A45" s="29" t="s">
        <v>191</v>
      </c>
      <c r="B45" s="28"/>
      <c r="C45" s="31"/>
      <c r="D45" s="360"/>
      <c r="E45" s="360"/>
      <c r="F45" s="359"/>
      <c r="I45" s="361"/>
    </row>
    <row r="46" spans="1:9" s="328" customFormat="1" x14ac:dyDescent="0.25">
      <c r="A46" s="29" t="s">
        <v>192</v>
      </c>
      <c r="B46" s="28"/>
      <c r="C46" s="19"/>
      <c r="D46" s="360"/>
      <c r="E46" s="360"/>
      <c r="F46" s="359"/>
      <c r="I46" s="361"/>
    </row>
    <row r="47" spans="1:9" s="328" customFormat="1" x14ac:dyDescent="0.25">
      <c r="A47" s="29" t="s">
        <v>224</v>
      </c>
      <c r="B47" s="28"/>
      <c r="C47" s="19"/>
      <c r="D47" s="360"/>
      <c r="E47" s="360"/>
      <c r="F47" s="359"/>
      <c r="I47" s="361"/>
    </row>
    <row r="48" spans="1:9" s="328" customFormat="1" x14ac:dyDescent="0.25">
      <c r="A48" s="33" t="s">
        <v>230</v>
      </c>
      <c r="B48" s="28"/>
      <c r="C48" s="19"/>
      <c r="D48" s="360"/>
      <c r="E48" s="360"/>
      <c r="F48" s="359"/>
      <c r="I48" s="361"/>
    </row>
    <row r="49" spans="1:9" s="328" customFormat="1" x14ac:dyDescent="0.25">
      <c r="A49" s="34" t="s">
        <v>120</v>
      </c>
      <c r="B49" s="28"/>
      <c r="C49" s="19"/>
      <c r="D49" s="360"/>
      <c r="E49" s="360"/>
      <c r="F49" s="359"/>
      <c r="I49" s="361"/>
    </row>
    <row r="50" spans="1:9" s="328" customFormat="1" x14ac:dyDescent="0.25">
      <c r="A50" s="33" t="s">
        <v>154</v>
      </c>
      <c r="B50" s="28"/>
      <c r="C50" s="19"/>
      <c r="D50" s="360"/>
      <c r="E50" s="360"/>
      <c r="F50" s="359"/>
      <c r="I50" s="361"/>
    </row>
    <row r="51" spans="1:9" s="328" customFormat="1" ht="30" x14ac:dyDescent="0.25">
      <c r="A51" s="34" t="s">
        <v>121</v>
      </c>
      <c r="B51" s="28"/>
      <c r="C51" s="19">
        <v>2300</v>
      </c>
      <c r="D51" s="360"/>
      <c r="E51" s="360"/>
      <c r="F51" s="359"/>
      <c r="I51" s="361"/>
    </row>
    <row r="52" spans="1:9" s="328" customFormat="1" ht="30" x14ac:dyDescent="0.25">
      <c r="A52" s="34" t="s">
        <v>166</v>
      </c>
      <c r="B52" s="28"/>
      <c r="C52" s="19"/>
      <c r="D52" s="360"/>
      <c r="E52" s="360"/>
      <c r="F52" s="359"/>
      <c r="I52" s="361"/>
    </row>
    <row r="53" spans="1:9" s="328" customFormat="1" x14ac:dyDescent="0.25">
      <c r="A53" s="34" t="s">
        <v>222</v>
      </c>
      <c r="B53" s="28"/>
      <c r="C53" s="19"/>
      <c r="D53" s="360"/>
      <c r="E53" s="360"/>
      <c r="F53" s="359"/>
      <c r="I53" s="361"/>
    </row>
    <row r="54" spans="1:9" s="328" customFormat="1" x14ac:dyDescent="0.25">
      <c r="A54" s="363" t="s">
        <v>160</v>
      </c>
      <c r="B54" s="28"/>
      <c r="C54" s="25">
        <f>C26+ROUND(C49*3.2,0)+C51</f>
        <v>5455</v>
      </c>
      <c r="D54" s="360"/>
      <c r="E54" s="360"/>
      <c r="F54" s="359"/>
      <c r="I54" s="361"/>
    </row>
    <row r="55" spans="1:9" s="328" customFormat="1" x14ac:dyDescent="0.25">
      <c r="A55" s="364" t="s">
        <v>159</v>
      </c>
      <c r="B55" s="28"/>
      <c r="C55" s="25">
        <f>C24+C54</f>
        <v>22572</v>
      </c>
      <c r="D55" s="360"/>
      <c r="E55" s="360"/>
      <c r="F55" s="359"/>
      <c r="I55" s="361"/>
    </row>
    <row r="56" spans="1:9" s="328" customFormat="1" ht="15.75" x14ac:dyDescent="0.25">
      <c r="A56" s="365" t="s">
        <v>8</v>
      </c>
      <c r="B56" s="28"/>
      <c r="C56" s="19"/>
      <c r="D56" s="360"/>
      <c r="E56" s="360"/>
      <c r="F56" s="359"/>
      <c r="I56" s="361"/>
    </row>
    <row r="57" spans="1:9" s="328" customFormat="1" x14ac:dyDescent="0.25">
      <c r="A57" s="237" t="s">
        <v>139</v>
      </c>
      <c r="B57" s="28"/>
      <c r="C57" s="19"/>
      <c r="D57" s="360"/>
      <c r="E57" s="360"/>
      <c r="F57" s="359"/>
      <c r="I57" s="361"/>
    </row>
    <row r="58" spans="1:9" s="328" customFormat="1" x14ac:dyDescent="0.25">
      <c r="A58" s="148" t="s">
        <v>24</v>
      </c>
      <c r="B58" s="136">
        <v>300</v>
      </c>
      <c r="C58" s="136">
        <v>375</v>
      </c>
      <c r="D58" s="356">
        <v>11</v>
      </c>
      <c r="E58" s="136">
        <f>ROUND(F58/B58,0)</f>
        <v>14</v>
      </c>
      <c r="F58" s="136">
        <f>ROUND(C58*D58,0)</f>
        <v>4125</v>
      </c>
    </row>
    <row r="59" spans="1:9" s="328" customFormat="1" x14ac:dyDescent="0.25">
      <c r="A59" s="148" t="s">
        <v>13</v>
      </c>
      <c r="B59" s="136">
        <v>300</v>
      </c>
      <c r="C59" s="136">
        <v>110</v>
      </c>
      <c r="D59" s="356">
        <v>9</v>
      </c>
      <c r="E59" s="136">
        <f>ROUND(F59/B59,0)</f>
        <v>3</v>
      </c>
      <c r="F59" s="136">
        <f>ROUND(C59*D59,0)</f>
        <v>990</v>
      </c>
    </row>
    <row r="60" spans="1:9" s="328" customFormat="1" x14ac:dyDescent="0.25">
      <c r="A60" s="102" t="s">
        <v>10</v>
      </c>
      <c r="B60" s="102"/>
      <c r="C60" s="137">
        <f>C58+C59</f>
        <v>485</v>
      </c>
      <c r="D60" s="228">
        <f>F60/C60</f>
        <v>10.546391752577319</v>
      </c>
      <c r="E60" s="359">
        <f>E58+E59</f>
        <v>17</v>
      </c>
      <c r="F60" s="359">
        <f>F58+F59</f>
        <v>5115</v>
      </c>
    </row>
    <row r="61" spans="1:9" s="328" customFormat="1" x14ac:dyDescent="0.25">
      <c r="A61" s="102" t="s">
        <v>89</v>
      </c>
      <c r="B61" s="102"/>
      <c r="C61" s="137"/>
      <c r="D61" s="228"/>
      <c r="E61" s="359"/>
      <c r="F61" s="359"/>
    </row>
    <row r="62" spans="1:9" s="328" customFormat="1" x14ac:dyDescent="0.25">
      <c r="A62" s="51" t="s">
        <v>140</v>
      </c>
      <c r="B62" s="136">
        <v>240</v>
      </c>
      <c r="C62" s="136">
        <v>20</v>
      </c>
      <c r="D62" s="356">
        <v>8</v>
      </c>
      <c r="E62" s="136">
        <f>ROUND(F62/B62,0)</f>
        <v>1</v>
      </c>
      <c r="F62" s="136">
        <f>ROUND(C62*D62,0)</f>
        <v>160</v>
      </c>
    </row>
    <row r="63" spans="1:9" s="328" customFormat="1" x14ac:dyDescent="0.25">
      <c r="A63" s="307" t="s">
        <v>141</v>
      </c>
      <c r="B63" s="366"/>
      <c r="C63" s="367">
        <f>C62</f>
        <v>20</v>
      </c>
      <c r="D63" s="322">
        <f>D62</f>
        <v>8</v>
      </c>
      <c r="E63" s="367">
        <f>E62</f>
        <v>1</v>
      </c>
      <c r="F63" s="367">
        <f>F62</f>
        <v>160</v>
      </c>
    </row>
    <row r="64" spans="1:9" ht="19.5" customHeight="1" x14ac:dyDescent="0.25">
      <c r="A64" s="252" t="s">
        <v>117</v>
      </c>
      <c r="B64" s="366"/>
      <c r="C64" s="137">
        <f>C60+C63</f>
        <v>505</v>
      </c>
      <c r="D64" s="228">
        <f>F64/C64</f>
        <v>10.445544554455445</v>
      </c>
      <c r="E64" s="359">
        <f>E60+E63</f>
        <v>18</v>
      </c>
      <c r="F64" s="359">
        <f>F60+F63</f>
        <v>5275</v>
      </c>
    </row>
    <row r="65" spans="1:215" s="328" customFormat="1" ht="18" customHeight="1" x14ac:dyDescent="0.25">
      <c r="A65" s="368" t="s">
        <v>198</v>
      </c>
      <c r="B65" s="366"/>
      <c r="C65" s="331">
        <f>C66+C68</f>
        <v>1880</v>
      </c>
      <c r="D65" s="369"/>
      <c r="E65" s="369"/>
      <c r="F65" s="369"/>
      <c r="G65" s="370"/>
      <c r="H65" s="370"/>
      <c r="I65" s="370"/>
      <c r="J65" s="370"/>
      <c r="K65" s="370"/>
      <c r="L65" s="370"/>
      <c r="M65" s="370"/>
      <c r="N65" s="370"/>
      <c r="O65" s="370"/>
      <c r="P65" s="370"/>
      <c r="Q65" s="370"/>
      <c r="R65" s="370"/>
      <c r="S65" s="370"/>
      <c r="T65" s="370"/>
      <c r="U65" s="370"/>
      <c r="V65" s="370"/>
      <c r="W65" s="370"/>
      <c r="X65" s="370"/>
      <c r="Y65" s="370"/>
      <c r="Z65" s="370"/>
      <c r="AA65" s="370"/>
      <c r="AB65" s="370"/>
      <c r="AC65" s="370"/>
      <c r="AD65" s="370"/>
      <c r="AE65" s="370"/>
      <c r="AF65" s="370"/>
      <c r="AG65" s="370"/>
      <c r="AH65" s="370"/>
      <c r="AI65" s="370"/>
      <c r="AJ65" s="370"/>
      <c r="AK65" s="370"/>
      <c r="AL65" s="370"/>
      <c r="AM65" s="370"/>
      <c r="AN65" s="370"/>
      <c r="AO65" s="370"/>
      <c r="AP65" s="370"/>
      <c r="AQ65" s="370"/>
      <c r="AR65" s="370"/>
      <c r="AS65" s="370"/>
      <c r="AT65" s="370"/>
      <c r="AU65" s="370"/>
      <c r="AV65" s="370"/>
      <c r="AW65" s="370"/>
      <c r="AX65" s="370"/>
      <c r="AY65" s="370"/>
      <c r="AZ65" s="370"/>
      <c r="BA65" s="370"/>
      <c r="BB65" s="370"/>
      <c r="BC65" s="370"/>
      <c r="BD65" s="370"/>
      <c r="BE65" s="370"/>
      <c r="BF65" s="370"/>
      <c r="BG65" s="370"/>
      <c r="BH65" s="370"/>
      <c r="BI65" s="370"/>
      <c r="BJ65" s="370"/>
      <c r="BK65" s="370"/>
      <c r="BL65" s="370"/>
      <c r="BM65" s="370"/>
      <c r="BN65" s="370"/>
      <c r="BO65" s="370"/>
      <c r="BP65" s="370"/>
      <c r="BQ65" s="370"/>
      <c r="BR65" s="370"/>
      <c r="BS65" s="370"/>
      <c r="BT65" s="370"/>
      <c r="BU65" s="370"/>
      <c r="BV65" s="370"/>
      <c r="BW65" s="370"/>
      <c r="BX65" s="370"/>
      <c r="BY65" s="370"/>
      <c r="BZ65" s="370"/>
      <c r="CA65" s="370"/>
      <c r="CB65" s="370"/>
      <c r="CC65" s="370"/>
      <c r="CD65" s="370"/>
      <c r="CE65" s="370"/>
      <c r="CF65" s="370"/>
      <c r="CG65" s="370"/>
      <c r="CH65" s="370"/>
      <c r="CI65" s="370"/>
      <c r="CJ65" s="370"/>
      <c r="CK65" s="370"/>
      <c r="CL65" s="370"/>
      <c r="CM65" s="370"/>
      <c r="CN65" s="370"/>
      <c r="CO65" s="370"/>
      <c r="CP65" s="370"/>
      <c r="CQ65" s="370"/>
      <c r="CR65" s="370"/>
      <c r="CS65" s="370"/>
      <c r="CT65" s="370"/>
      <c r="CU65" s="370"/>
      <c r="CV65" s="370"/>
      <c r="CW65" s="370"/>
      <c r="CX65" s="370"/>
      <c r="CY65" s="370"/>
      <c r="CZ65" s="370"/>
      <c r="DA65" s="370"/>
      <c r="DB65" s="370"/>
      <c r="DC65" s="370"/>
      <c r="DD65" s="370"/>
      <c r="DE65" s="370"/>
      <c r="DF65" s="370"/>
      <c r="DG65" s="370"/>
      <c r="DH65" s="370"/>
      <c r="DI65" s="370"/>
      <c r="DJ65" s="370"/>
      <c r="DK65" s="370"/>
      <c r="DL65" s="370"/>
      <c r="DM65" s="370"/>
      <c r="DN65" s="370"/>
      <c r="DO65" s="370"/>
      <c r="DP65" s="370"/>
      <c r="DQ65" s="370"/>
      <c r="DR65" s="370"/>
      <c r="DS65" s="370"/>
      <c r="DT65" s="370"/>
      <c r="DU65" s="370"/>
      <c r="DV65" s="370"/>
      <c r="DW65" s="370"/>
      <c r="DX65" s="370"/>
      <c r="DY65" s="370"/>
      <c r="DZ65" s="370"/>
      <c r="EA65" s="370"/>
      <c r="EB65" s="370"/>
      <c r="EC65" s="370"/>
      <c r="ED65" s="370"/>
      <c r="EE65" s="370"/>
      <c r="EF65" s="370"/>
      <c r="EG65" s="370"/>
      <c r="EH65" s="370"/>
      <c r="EI65" s="370"/>
      <c r="EJ65" s="370"/>
      <c r="EK65" s="370"/>
      <c r="EL65" s="370"/>
      <c r="EM65" s="370"/>
      <c r="EN65" s="370"/>
      <c r="EO65" s="370"/>
      <c r="EP65" s="370"/>
      <c r="EQ65" s="370"/>
      <c r="ER65" s="370"/>
      <c r="ES65" s="370"/>
      <c r="ET65" s="370"/>
      <c r="EU65" s="370"/>
      <c r="EV65" s="370"/>
      <c r="EW65" s="370"/>
      <c r="EX65" s="370"/>
      <c r="EY65" s="370"/>
      <c r="EZ65" s="370"/>
      <c r="FA65" s="370"/>
      <c r="FB65" s="370"/>
      <c r="FC65" s="370"/>
      <c r="FD65" s="370"/>
      <c r="FE65" s="370"/>
      <c r="FF65" s="370"/>
      <c r="FG65" s="370"/>
      <c r="FH65" s="370"/>
      <c r="FI65" s="370"/>
      <c r="FJ65" s="370"/>
      <c r="FK65" s="370"/>
      <c r="FL65" s="370"/>
      <c r="FM65" s="370"/>
      <c r="FN65" s="370"/>
      <c r="FO65" s="370"/>
      <c r="FP65" s="370"/>
      <c r="FQ65" s="370"/>
      <c r="FR65" s="370"/>
      <c r="FS65" s="370"/>
      <c r="FT65" s="370"/>
      <c r="FU65" s="370"/>
      <c r="FV65" s="370"/>
      <c r="FW65" s="370"/>
      <c r="FX65" s="370"/>
      <c r="FY65" s="370"/>
      <c r="FZ65" s="370"/>
      <c r="GA65" s="370"/>
      <c r="GB65" s="370"/>
      <c r="GC65" s="370"/>
      <c r="GD65" s="370"/>
      <c r="GE65" s="370"/>
      <c r="GF65" s="370"/>
      <c r="GG65" s="370"/>
      <c r="GH65" s="370"/>
      <c r="GI65" s="370"/>
      <c r="GJ65" s="370"/>
      <c r="GK65" s="370"/>
      <c r="GL65" s="370"/>
      <c r="GM65" s="370"/>
      <c r="GN65" s="370"/>
      <c r="GO65" s="370"/>
      <c r="GP65" s="370"/>
      <c r="GQ65" s="370"/>
      <c r="GR65" s="370"/>
      <c r="GS65" s="370"/>
      <c r="GT65" s="370"/>
      <c r="GU65" s="370"/>
      <c r="GV65" s="370"/>
      <c r="GW65" s="370"/>
      <c r="GX65" s="370"/>
      <c r="GY65" s="370"/>
      <c r="GZ65" s="370"/>
      <c r="HA65" s="370"/>
      <c r="HB65" s="370"/>
      <c r="HC65" s="370"/>
      <c r="HD65" s="370"/>
      <c r="HE65" s="370"/>
      <c r="HF65" s="370"/>
      <c r="HG65" s="370"/>
    </row>
    <row r="66" spans="1:215" x14ac:dyDescent="0.25">
      <c r="A66" s="371" t="s">
        <v>193</v>
      </c>
      <c r="B66" s="366"/>
      <c r="C66" s="331">
        <f>C67</f>
        <v>1878</v>
      </c>
      <c r="D66" s="369"/>
      <c r="E66" s="136"/>
      <c r="F66" s="369"/>
    </row>
    <row r="67" spans="1:215" x14ac:dyDescent="0.25">
      <c r="A67" s="372" t="s">
        <v>194</v>
      </c>
      <c r="B67" s="366"/>
      <c r="C67" s="273">
        <v>1878</v>
      </c>
      <c r="D67" s="369"/>
      <c r="E67" s="136"/>
      <c r="F67" s="369"/>
    </row>
    <row r="68" spans="1:215" x14ac:dyDescent="0.25">
      <c r="A68" s="371" t="s">
        <v>195</v>
      </c>
      <c r="B68" s="366"/>
      <c r="C68" s="373">
        <f>C69+C70</f>
        <v>2</v>
      </c>
      <c r="D68" s="369"/>
      <c r="E68" s="136"/>
      <c r="F68" s="369"/>
    </row>
    <row r="69" spans="1:215" ht="30" x14ac:dyDescent="0.25">
      <c r="A69" s="372" t="s">
        <v>196</v>
      </c>
      <c r="B69" s="366"/>
      <c r="C69" s="374">
        <v>2</v>
      </c>
      <c r="D69" s="369"/>
      <c r="E69" s="369"/>
      <c r="F69" s="369"/>
    </row>
    <row r="70" spans="1:215" ht="18.75" customHeight="1" thickBot="1" x14ac:dyDescent="0.3">
      <c r="A70" s="375" t="s">
        <v>197</v>
      </c>
      <c r="B70" s="376"/>
      <c r="C70" s="376"/>
      <c r="D70" s="376"/>
      <c r="E70" s="376"/>
      <c r="F70" s="376"/>
    </row>
    <row r="71" spans="1:215" ht="17.25" hidden="1" customHeight="1" x14ac:dyDescent="0.25">
      <c r="A71" s="156" t="s">
        <v>210</v>
      </c>
      <c r="B71" s="157"/>
      <c r="C71" s="157"/>
      <c r="D71" s="265"/>
      <c r="E71" s="157"/>
      <c r="F71" s="157"/>
    </row>
    <row r="72" spans="1:215" ht="16.5" hidden="1" customHeight="1" x14ac:dyDescent="0.25">
      <c r="A72" s="158" t="s">
        <v>5</v>
      </c>
      <c r="B72" s="159"/>
      <c r="C72" s="171">
        <f>C15</f>
        <v>667</v>
      </c>
      <c r="D72" s="358">
        <f>F72/C72</f>
        <v>10.085457271364318</v>
      </c>
      <c r="E72" s="171">
        <f>E15</f>
        <v>20</v>
      </c>
      <c r="F72" s="171">
        <f>F15</f>
        <v>6727</v>
      </c>
    </row>
    <row r="73" spans="1:215" ht="15.75" hidden="1" x14ac:dyDescent="0.25">
      <c r="A73" s="158" t="s">
        <v>211</v>
      </c>
      <c r="B73" s="159"/>
      <c r="C73" s="159"/>
      <c r="D73" s="356"/>
      <c r="E73" s="159"/>
      <c r="F73" s="159"/>
    </row>
    <row r="74" spans="1:215" hidden="1" x14ac:dyDescent="0.25">
      <c r="A74" s="29" t="s">
        <v>122</v>
      </c>
      <c r="B74" s="30"/>
      <c r="C74" s="30">
        <f>C17+C26</f>
        <v>4272</v>
      </c>
      <c r="D74" s="356"/>
      <c r="E74" s="30"/>
      <c r="F74" s="30"/>
    </row>
    <row r="75" spans="1:215" hidden="1" x14ac:dyDescent="0.25">
      <c r="A75" s="34" t="s">
        <v>120</v>
      </c>
      <c r="B75" s="159"/>
      <c r="C75" s="159">
        <f>C22</f>
        <v>5000</v>
      </c>
      <c r="D75" s="356"/>
      <c r="E75" s="159"/>
      <c r="F75" s="159"/>
    </row>
    <row r="76" spans="1:215" ht="30" hidden="1" x14ac:dyDescent="0.25">
      <c r="A76" s="34" t="s">
        <v>121</v>
      </c>
      <c r="B76" s="159"/>
      <c r="C76" s="159">
        <f>C51</f>
        <v>2300</v>
      </c>
      <c r="D76" s="356"/>
      <c r="E76" s="159"/>
      <c r="F76" s="159"/>
    </row>
    <row r="77" spans="1:215" ht="15.75" hidden="1" x14ac:dyDescent="0.25">
      <c r="A77" s="161" t="s">
        <v>212</v>
      </c>
      <c r="B77" s="159"/>
      <c r="C77" s="160">
        <f>C74+ROUND(C75*3.2,0)+C76</f>
        <v>22572</v>
      </c>
      <c r="D77" s="356"/>
      <c r="E77" s="159"/>
      <c r="F77" s="159"/>
    </row>
    <row r="78" spans="1:215" hidden="1" x14ac:dyDescent="0.25">
      <c r="A78" s="74" t="s">
        <v>8</v>
      </c>
      <c r="B78" s="159"/>
      <c r="C78" s="159"/>
      <c r="D78" s="356"/>
      <c r="E78" s="159"/>
      <c r="F78" s="159"/>
    </row>
    <row r="79" spans="1:215" hidden="1" x14ac:dyDescent="0.25">
      <c r="A79" s="74" t="s">
        <v>213</v>
      </c>
      <c r="B79" s="159"/>
      <c r="C79" s="302">
        <f>C60</f>
        <v>485</v>
      </c>
      <c r="D79" s="377">
        <f t="shared" ref="D79:D84" si="0">F79/C79</f>
        <v>10.546391752577319</v>
      </c>
      <c r="E79" s="302">
        <f>E60</f>
        <v>17</v>
      </c>
      <c r="F79" s="302">
        <f>F60</f>
        <v>5115</v>
      </c>
    </row>
    <row r="80" spans="1:215" hidden="1" x14ac:dyDescent="0.25">
      <c r="A80" s="167" t="s">
        <v>23</v>
      </c>
      <c r="B80" s="159"/>
      <c r="C80" s="159"/>
      <c r="D80" s="356"/>
      <c r="E80" s="159"/>
      <c r="F80" s="159"/>
    </row>
    <row r="81" spans="1:6" hidden="1" x14ac:dyDescent="0.25">
      <c r="A81" s="168" t="s">
        <v>140</v>
      </c>
      <c r="B81" s="159"/>
      <c r="C81" s="159">
        <f>C62</f>
        <v>20</v>
      </c>
      <c r="D81" s="356">
        <f t="shared" si="0"/>
        <v>8</v>
      </c>
      <c r="E81" s="159">
        <f>E62</f>
        <v>1</v>
      </c>
      <c r="F81" s="159">
        <f>F62</f>
        <v>160</v>
      </c>
    </row>
    <row r="82" spans="1:6" hidden="1" x14ac:dyDescent="0.25">
      <c r="A82" s="168" t="s">
        <v>13</v>
      </c>
      <c r="B82" s="159"/>
      <c r="C82" s="159"/>
      <c r="D82" s="356"/>
      <c r="E82" s="159"/>
      <c r="F82" s="159"/>
    </row>
    <row r="83" spans="1:6" hidden="1" x14ac:dyDescent="0.25">
      <c r="A83" s="169" t="s">
        <v>141</v>
      </c>
      <c r="B83" s="159"/>
      <c r="C83" s="159">
        <f>C62</f>
        <v>20</v>
      </c>
      <c r="D83" s="159">
        <f>D62</f>
        <v>8</v>
      </c>
      <c r="E83" s="159">
        <f>E62</f>
        <v>1</v>
      </c>
      <c r="F83" s="159">
        <f>F62</f>
        <v>160</v>
      </c>
    </row>
    <row r="84" spans="1:6" ht="18.75" hidden="1" customHeight="1" x14ac:dyDescent="0.25">
      <c r="A84" s="170" t="s">
        <v>214</v>
      </c>
      <c r="B84" s="159"/>
      <c r="C84" s="171">
        <f>C64</f>
        <v>505</v>
      </c>
      <c r="D84" s="358">
        <f t="shared" si="0"/>
        <v>10.445544554455445</v>
      </c>
      <c r="E84" s="171">
        <f>E64</f>
        <v>18</v>
      </c>
      <c r="F84" s="171">
        <f>F64</f>
        <v>5275</v>
      </c>
    </row>
    <row r="85" spans="1:6" ht="13.5" hidden="1" customHeight="1" x14ac:dyDescent="0.25">
      <c r="A85" s="173" t="s">
        <v>215</v>
      </c>
      <c r="B85" s="174"/>
      <c r="C85" s="174"/>
      <c r="D85" s="174"/>
      <c r="E85" s="174"/>
      <c r="F85" s="174"/>
    </row>
    <row r="86" spans="1:6" ht="31.5" hidden="1" x14ac:dyDescent="0.25">
      <c r="A86" s="58" t="s">
        <v>180</v>
      </c>
      <c r="B86" s="174"/>
      <c r="C86" s="174"/>
      <c r="D86" s="174"/>
      <c r="E86" s="174"/>
      <c r="F86" s="174"/>
    </row>
    <row r="87" spans="1:6" ht="31.5" hidden="1" x14ac:dyDescent="0.25">
      <c r="A87" s="58" t="s">
        <v>181</v>
      </c>
      <c r="B87" s="174"/>
      <c r="C87" s="174"/>
      <c r="D87" s="174"/>
      <c r="E87" s="174"/>
      <c r="F87" s="174"/>
    </row>
    <row r="88" spans="1:6" ht="15.75" hidden="1" x14ac:dyDescent="0.25">
      <c r="A88" s="58" t="s">
        <v>227</v>
      </c>
      <c r="B88" s="174"/>
      <c r="C88" s="174"/>
      <c r="D88" s="174"/>
      <c r="E88" s="174"/>
      <c r="F88" s="174"/>
    </row>
    <row r="89" spans="1:6" ht="15.75" hidden="1" x14ac:dyDescent="0.25">
      <c r="A89" s="60" t="s">
        <v>150</v>
      </c>
      <c r="B89" s="159"/>
      <c r="C89" s="174"/>
      <c r="D89" s="174"/>
      <c r="E89" s="174"/>
      <c r="F89" s="174"/>
    </row>
    <row r="90" spans="1:6" ht="15.75" hidden="1" x14ac:dyDescent="0.25">
      <c r="A90" s="176" t="s">
        <v>198</v>
      </c>
      <c r="B90" s="159"/>
      <c r="C90" s="159">
        <f t="shared" ref="C90:C95" si="1">C65</f>
        <v>1880</v>
      </c>
      <c r="D90" s="159"/>
      <c r="E90" s="159"/>
      <c r="F90" s="159"/>
    </row>
    <row r="91" spans="1:6" ht="15.75" hidden="1" x14ac:dyDescent="0.25">
      <c r="A91" s="177" t="s">
        <v>193</v>
      </c>
      <c r="B91" s="159"/>
      <c r="C91" s="159">
        <f t="shared" si="1"/>
        <v>1878</v>
      </c>
      <c r="D91" s="159"/>
      <c r="E91" s="159"/>
      <c r="F91" s="159"/>
    </row>
    <row r="92" spans="1:6" ht="15.75" hidden="1" x14ac:dyDescent="0.25">
      <c r="A92" s="178" t="s">
        <v>194</v>
      </c>
      <c r="B92" s="159"/>
      <c r="C92" s="159">
        <f t="shared" si="1"/>
        <v>1878</v>
      </c>
      <c r="D92" s="159"/>
      <c r="E92" s="159"/>
      <c r="F92" s="159"/>
    </row>
    <row r="93" spans="1:6" ht="15.75" hidden="1" x14ac:dyDescent="0.25">
      <c r="A93" s="177" t="s">
        <v>195</v>
      </c>
      <c r="B93" s="159"/>
      <c r="C93" s="159">
        <f t="shared" si="1"/>
        <v>2</v>
      </c>
      <c r="D93" s="159"/>
      <c r="E93" s="159"/>
      <c r="F93" s="159"/>
    </row>
    <row r="94" spans="1:6" ht="31.5" hidden="1" x14ac:dyDescent="0.25">
      <c r="A94" s="179" t="s">
        <v>196</v>
      </c>
      <c r="B94" s="159"/>
      <c r="C94" s="159">
        <f t="shared" si="1"/>
        <v>2</v>
      </c>
      <c r="D94" s="159"/>
      <c r="E94" s="159"/>
      <c r="F94" s="159"/>
    </row>
    <row r="95" spans="1:6" ht="16.5" hidden="1" thickBot="1" x14ac:dyDescent="0.3">
      <c r="A95" s="180" t="s">
        <v>197</v>
      </c>
      <c r="B95" s="181"/>
      <c r="C95" s="181">
        <f t="shared" si="1"/>
        <v>0</v>
      </c>
      <c r="D95" s="181"/>
      <c r="E95" s="181"/>
      <c r="F95" s="181"/>
    </row>
  </sheetData>
  <mergeCells count="6">
    <mergeCell ref="A2:F3"/>
    <mergeCell ref="B4:B6"/>
    <mergeCell ref="D4:D6"/>
    <mergeCell ref="E4:E6"/>
    <mergeCell ref="F4:F6"/>
    <mergeCell ref="C4:C6"/>
  </mergeCells>
  <pageMargins left="0.74803149606299213" right="0" top="0.35433070866141736" bottom="0.35433070866141736" header="0" footer="0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01"/>
  <sheetViews>
    <sheetView zoomScale="90" zoomScaleNormal="90" zoomScaleSheetLayoutView="75" workbookViewId="0">
      <pane xSplit="1" ySplit="7" topLeftCell="B8" activePane="bottomRight" state="frozen"/>
      <selection activeCell="C26" sqref="C26"/>
      <selection pane="topRight" activeCell="C26" sqref="C26"/>
      <selection pane="bottomLeft" activeCell="C26" sqref="C26"/>
      <selection pane="bottomRight" activeCell="C26" sqref="C26"/>
    </sheetView>
  </sheetViews>
  <sheetFormatPr defaultColWidth="11.42578125" defaultRowHeight="15" customHeight="1" x14ac:dyDescent="0.25"/>
  <cols>
    <col min="1" max="1" width="41.42578125" style="287" customWidth="1"/>
    <col min="2" max="2" width="10.28515625" style="287" customWidth="1"/>
    <col min="3" max="3" width="11.28515625" style="287" customWidth="1"/>
    <col min="4" max="4" width="10.7109375" style="287" customWidth="1"/>
    <col min="5" max="5" width="11" style="287" customWidth="1"/>
    <col min="6" max="6" width="10.85546875" style="287" customWidth="1"/>
    <col min="7" max="16384" width="11.42578125" style="287"/>
  </cols>
  <sheetData>
    <row r="2" spans="1:6" s="182" customFormat="1" ht="30.75" customHeight="1" x14ac:dyDescent="0.25">
      <c r="A2" s="348" t="s">
        <v>248</v>
      </c>
      <c r="B2" s="333"/>
      <c r="C2" s="333"/>
      <c r="D2" s="333"/>
      <c r="E2" s="333"/>
      <c r="F2" s="333"/>
    </row>
    <row r="3" spans="1:6" ht="15" customHeight="1" thickBot="1" x14ac:dyDescent="0.3">
      <c r="A3" s="333"/>
      <c r="B3" s="333"/>
      <c r="C3" s="333"/>
      <c r="D3" s="333"/>
      <c r="E3" s="333"/>
      <c r="F3" s="333"/>
    </row>
    <row r="4" spans="1:6" ht="33" customHeight="1" x14ac:dyDescent="0.3">
      <c r="A4" s="3" t="s">
        <v>201</v>
      </c>
      <c r="B4" s="339" t="s">
        <v>1</v>
      </c>
      <c r="C4" s="345" t="s">
        <v>199</v>
      </c>
      <c r="D4" s="342" t="s">
        <v>0</v>
      </c>
      <c r="E4" s="339" t="s">
        <v>2</v>
      </c>
      <c r="F4" s="336" t="s">
        <v>3</v>
      </c>
    </row>
    <row r="5" spans="1:6" ht="15" customHeight="1" x14ac:dyDescent="0.3">
      <c r="A5" s="4"/>
      <c r="B5" s="340"/>
      <c r="C5" s="346"/>
      <c r="D5" s="343"/>
      <c r="E5" s="340"/>
      <c r="F5" s="337"/>
    </row>
    <row r="6" spans="1:6" ht="41.25" customHeight="1" thickBot="1" x14ac:dyDescent="0.3">
      <c r="A6" s="5" t="s">
        <v>4</v>
      </c>
      <c r="B6" s="341"/>
      <c r="C6" s="347"/>
      <c r="D6" s="344"/>
      <c r="E6" s="341"/>
      <c r="F6" s="338"/>
    </row>
    <row r="7" spans="1:6" ht="15" customHeight="1" thickBot="1" x14ac:dyDescent="0.3">
      <c r="A7" s="6">
        <v>1</v>
      </c>
      <c r="B7" s="7">
        <v>2</v>
      </c>
      <c r="C7" s="8">
        <v>3</v>
      </c>
      <c r="D7" s="8">
        <v>4</v>
      </c>
      <c r="E7" s="8">
        <v>5</v>
      </c>
      <c r="F7" s="8">
        <v>6</v>
      </c>
    </row>
    <row r="8" spans="1:6" ht="33" customHeight="1" x14ac:dyDescent="0.25">
      <c r="A8" s="378" t="s">
        <v>202</v>
      </c>
      <c r="B8" s="379"/>
      <c r="C8" s="380"/>
      <c r="D8" s="380"/>
      <c r="E8" s="380"/>
      <c r="F8" s="380"/>
    </row>
    <row r="9" spans="1:6" ht="15" customHeight="1" x14ac:dyDescent="0.25">
      <c r="A9" s="192" t="s">
        <v>5</v>
      </c>
      <c r="B9" s="381"/>
      <c r="C9" s="273"/>
      <c r="D9" s="273"/>
      <c r="E9" s="273"/>
      <c r="F9" s="273"/>
    </row>
    <row r="10" spans="1:6" ht="15" customHeight="1" x14ac:dyDescent="0.25">
      <c r="A10" s="148" t="s">
        <v>24</v>
      </c>
      <c r="B10" s="381">
        <v>340</v>
      </c>
      <c r="C10" s="273">
        <v>700</v>
      </c>
      <c r="D10" s="356">
        <v>11</v>
      </c>
      <c r="E10" s="321">
        <f t="shared" ref="E10:E16" si="0">ROUND(F10/B10,0)</f>
        <v>23</v>
      </c>
      <c r="F10" s="273">
        <f t="shared" ref="F10:F16" si="1">ROUND(C10*D10,0)</f>
        <v>7700</v>
      </c>
    </row>
    <row r="11" spans="1:6" ht="15" customHeight="1" x14ac:dyDescent="0.25">
      <c r="A11" s="148" t="s">
        <v>13</v>
      </c>
      <c r="B11" s="381">
        <v>340</v>
      </c>
      <c r="C11" s="273">
        <v>845</v>
      </c>
      <c r="D11" s="356">
        <v>9</v>
      </c>
      <c r="E11" s="321">
        <f t="shared" si="0"/>
        <v>22</v>
      </c>
      <c r="F11" s="273">
        <f t="shared" si="1"/>
        <v>7605</v>
      </c>
    </row>
    <row r="12" spans="1:6" ht="15" customHeight="1" x14ac:dyDescent="0.25">
      <c r="A12" s="148" t="s">
        <v>29</v>
      </c>
      <c r="B12" s="381">
        <v>320</v>
      </c>
      <c r="C12" s="273">
        <v>330</v>
      </c>
      <c r="D12" s="356">
        <v>9</v>
      </c>
      <c r="E12" s="321">
        <f t="shared" si="0"/>
        <v>9</v>
      </c>
      <c r="F12" s="273">
        <f t="shared" si="1"/>
        <v>2970</v>
      </c>
    </row>
    <row r="13" spans="1:6" ht="15" customHeight="1" x14ac:dyDescent="0.25">
      <c r="A13" s="148" t="s">
        <v>31</v>
      </c>
      <c r="B13" s="381">
        <v>300</v>
      </c>
      <c r="C13" s="273">
        <v>200</v>
      </c>
      <c r="D13" s="356">
        <v>5.2</v>
      </c>
      <c r="E13" s="321">
        <f t="shared" si="0"/>
        <v>3</v>
      </c>
      <c r="F13" s="273">
        <f t="shared" si="1"/>
        <v>1040</v>
      </c>
    </row>
    <row r="14" spans="1:6" ht="15" customHeight="1" x14ac:dyDescent="0.25">
      <c r="A14" s="148" t="s">
        <v>52</v>
      </c>
      <c r="B14" s="381">
        <v>340</v>
      </c>
      <c r="C14" s="273">
        <v>140</v>
      </c>
      <c r="D14" s="149">
        <v>8</v>
      </c>
      <c r="E14" s="321">
        <f t="shared" si="0"/>
        <v>3</v>
      </c>
      <c r="F14" s="273">
        <f t="shared" si="1"/>
        <v>1120</v>
      </c>
    </row>
    <row r="15" spans="1:6" ht="15" customHeight="1" x14ac:dyDescent="0.25">
      <c r="A15" s="148" t="s">
        <v>26</v>
      </c>
      <c r="B15" s="381">
        <v>340</v>
      </c>
      <c r="C15" s="273">
        <v>400</v>
      </c>
      <c r="D15" s="356">
        <v>6.1</v>
      </c>
      <c r="E15" s="321">
        <f t="shared" si="0"/>
        <v>7</v>
      </c>
      <c r="F15" s="273">
        <f t="shared" si="1"/>
        <v>2440</v>
      </c>
    </row>
    <row r="16" spans="1:6" ht="15" customHeight="1" x14ac:dyDescent="0.25">
      <c r="A16" s="148" t="s">
        <v>30</v>
      </c>
      <c r="B16" s="381">
        <v>270</v>
      </c>
      <c r="C16" s="273">
        <v>505</v>
      </c>
      <c r="D16" s="356">
        <v>8.1999999999999993</v>
      </c>
      <c r="E16" s="321">
        <f t="shared" si="0"/>
        <v>15</v>
      </c>
      <c r="F16" s="273">
        <f t="shared" si="1"/>
        <v>4141</v>
      </c>
    </row>
    <row r="17" spans="1:8" ht="15" customHeight="1" x14ac:dyDescent="0.25">
      <c r="A17" s="80" t="s">
        <v>208</v>
      </c>
      <c r="B17" s="191">
        <v>330</v>
      </c>
      <c r="C17" s="273">
        <v>20</v>
      </c>
      <c r="D17" s="382">
        <v>10</v>
      </c>
      <c r="E17" s="321">
        <f>ROUND(F17/B17,0)</f>
        <v>1</v>
      </c>
      <c r="F17" s="273">
        <f>ROUND(C17*D17,0)</f>
        <v>200</v>
      </c>
    </row>
    <row r="18" spans="1:8" ht="15" customHeight="1" x14ac:dyDescent="0.25">
      <c r="A18" s="383" t="s">
        <v>6</v>
      </c>
      <c r="B18" s="331"/>
      <c r="C18" s="331">
        <f>SUM(C10:C17)</f>
        <v>3140</v>
      </c>
      <c r="D18" s="325">
        <f>F18/C18</f>
        <v>8.6675159235668797</v>
      </c>
      <c r="E18" s="331">
        <f>SUM(E10:E17)</f>
        <v>83</v>
      </c>
      <c r="F18" s="331">
        <f>SUM(F10:F17)</f>
        <v>27216</v>
      </c>
    </row>
    <row r="19" spans="1:8" s="328" customFormat="1" ht="15" customHeight="1" x14ac:dyDescent="0.25">
      <c r="A19" s="27" t="s">
        <v>7</v>
      </c>
      <c r="B19" s="273"/>
      <c r="C19" s="273"/>
      <c r="D19" s="273"/>
      <c r="E19" s="273"/>
      <c r="F19" s="273"/>
    </row>
    <row r="20" spans="1:8" s="328" customFormat="1" ht="15" customHeight="1" x14ac:dyDescent="0.25">
      <c r="A20" s="29" t="s">
        <v>122</v>
      </c>
      <c r="B20" s="273"/>
      <c r="C20" s="19">
        <f>C21+C22+C23+C24</f>
        <v>12988</v>
      </c>
      <c r="D20" s="273"/>
      <c r="E20" s="273"/>
      <c r="F20" s="273"/>
    </row>
    <row r="21" spans="1:8" s="328" customFormat="1" ht="15" customHeight="1" x14ac:dyDescent="0.25">
      <c r="A21" s="29" t="s">
        <v>155</v>
      </c>
      <c r="B21" s="273"/>
      <c r="C21" s="273"/>
      <c r="D21" s="273"/>
      <c r="E21" s="273"/>
      <c r="F21" s="273"/>
    </row>
    <row r="22" spans="1:8" s="328" customFormat="1" ht="15" customHeight="1" x14ac:dyDescent="0.25">
      <c r="A22" s="29" t="s">
        <v>183</v>
      </c>
      <c r="B22" s="273"/>
      <c r="C22" s="273"/>
      <c r="D22" s="273"/>
      <c r="E22" s="273"/>
      <c r="F22" s="273"/>
    </row>
    <row r="23" spans="1:8" s="328" customFormat="1" ht="15" customHeight="1" x14ac:dyDescent="0.25">
      <c r="A23" s="29" t="s">
        <v>184</v>
      </c>
      <c r="B23" s="273"/>
      <c r="C23" s="273">
        <v>120</v>
      </c>
      <c r="D23" s="273"/>
      <c r="E23" s="273"/>
      <c r="F23" s="273"/>
    </row>
    <row r="24" spans="1:8" s="328" customFormat="1" ht="15" customHeight="1" x14ac:dyDescent="0.25">
      <c r="A24" s="29" t="s">
        <v>185</v>
      </c>
      <c r="B24" s="273"/>
      <c r="C24" s="273">
        <v>12868</v>
      </c>
      <c r="D24" s="273"/>
      <c r="E24" s="273"/>
      <c r="F24" s="273"/>
      <c r="H24" s="361"/>
    </row>
    <row r="25" spans="1:8" s="328" customFormat="1" ht="15" customHeight="1" x14ac:dyDescent="0.25">
      <c r="A25" s="34" t="s">
        <v>120</v>
      </c>
      <c r="B25" s="273"/>
      <c r="C25" s="19">
        <v>30500</v>
      </c>
      <c r="D25" s="273"/>
      <c r="E25" s="273"/>
      <c r="F25" s="273"/>
      <c r="H25" s="384"/>
    </row>
    <row r="26" spans="1:8" s="328" customFormat="1" ht="15" customHeight="1" x14ac:dyDescent="0.25">
      <c r="A26" s="33" t="s">
        <v>154</v>
      </c>
      <c r="B26" s="273"/>
      <c r="C26" s="273">
        <v>60000</v>
      </c>
      <c r="D26" s="273"/>
      <c r="E26" s="273"/>
      <c r="F26" s="273"/>
    </row>
    <row r="27" spans="1:8" s="328" customFormat="1" ht="15" customHeight="1" x14ac:dyDescent="0.25">
      <c r="A27" s="37" t="s">
        <v>132</v>
      </c>
      <c r="B27" s="273"/>
      <c r="C27" s="25">
        <f>C20+ROUND(C25*3.2,0)</f>
        <v>110588</v>
      </c>
      <c r="D27" s="273"/>
      <c r="E27" s="273"/>
      <c r="F27" s="273"/>
    </row>
    <row r="28" spans="1:8" s="328" customFormat="1" x14ac:dyDescent="0.25">
      <c r="A28" s="27" t="s">
        <v>161</v>
      </c>
      <c r="B28" s="273"/>
      <c r="C28" s="273"/>
      <c r="D28" s="273"/>
      <c r="E28" s="273"/>
      <c r="F28" s="273"/>
    </row>
    <row r="29" spans="1:8" s="328" customFormat="1" ht="30" x14ac:dyDescent="0.25">
      <c r="A29" s="29" t="s">
        <v>122</v>
      </c>
      <c r="B29" s="273"/>
      <c r="C29" s="19">
        <f>C30+C31+C38+C46+C47+C48+C49+C50</f>
        <v>10209</v>
      </c>
      <c r="D29" s="273"/>
      <c r="E29" s="273"/>
      <c r="F29" s="273"/>
    </row>
    <row r="30" spans="1:8" s="328" customFormat="1" ht="30" x14ac:dyDescent="0.25">
      <c r="A30" s="29" t="s">
        <v>155</v>
      </c>
      <c r="B30" s="273"/>
      <c r="C30" s="19"/>
      <c r="D30" s="273"/>
      <c r="E30" s="273"/>
      <c r="F30" s="273"/>
    </row>
    <row r="31" spans="1:8" s="328" customFormat="1" ht="45" x14ac:dyDescent="0.25">
      <c r="A31" s="29" t="s">
        <v>156</v>
      </c>
      <c r="B31" s="273"/>
      <c r="C31" s="31">
        <f>C32+C33+C34+C36</f>
        <v>5117</v>
      </c>
      <c r="D31" s="273"/>
      <c r="E31" s="273"/>
      <c r="F31" s="273"/>
    </row>
    <row r="32" spans="1:8" s="328" customFormat="1" ht="30" x14ac:dyDescent="0.25">
      <c r="A32" s="29" t="s">
        <v>157</v>
      </c>
      <c r="B32" s="273"/>
      <c r="C32" s="31">
        <v>3071</v>
      </c>
      <c r="D32" s="273"/>
      <c r="E32" s="273"/>
      <c r="F32" s="273"/>
    </row>
    <row r="33" spans="1:9" s="328" customFormat="1" ht="30" x14ac:dyDescent="0.25">
      <c r="A33" s="29" t="s">
        <v>158</v>
      </c>
      <c r="B33" s="331"/>
      <c r="C33" s="31">
        <v>921</v>
      </c>
      <c r="D33" s="273"/>
      <c r="E33" s="273"/>
      <c r="F33" s="273"/>
    </row>
    <row r="34" spans="1:9" s="328" customFormat="1" ht="45" x14ac:dyDescent="0.25">
      <c r="A34" s="29" t="s">
        <v>216</v>
      </c>
      <c r="B34" s="331"/>
      <c r="C34" s="31">
        <v>233</v>
      </c>
      <c r="D34" s="273"/>
      <c r="E34" s="273"/>
      <c r="F34" s="273"/>
    </row>
    <row r="35" spans="1:9" s="328" customFormat="1" x14ac:dyDescent="0.25">
      <c r="A35" s="32" t="s">
        <v>217</v>
      </c>
      <c r="B35" s="331"/>
      <c r="C35" s="31">
        <v>26</v>
      </c>
      <c r="D35" s="273"/>
      <c r="E35" s="273"/>
      <c r="F35" s="273"/>
    </row>
    <row r="36" spans="1:9" s="328" customFormat="1" ht="30" x14ac:dyDescent="0.25">
      <c r="A36" s="29" t="s">
        <v>218</v>
      </c>
      <c r="B36" s="331"/>
      <c r="C36" s="31">
        <v>892</v>
      </c>
      <c r="D36" s="273"/>
      <c r="E36" s="273"/>
      <c r="F36" s="273"/>
    </row>
    <row r="37" spans="1:9" s="328" customFormat="1" x14ac:dyDescent="0.25">
      <c r="A37" s="32" t="s">
        <v>217</v>
      </c>
      <c r="B37" s="331"/>
      <c r="C37" s="31">
        <v>100</v>
      </c>
      <c r="D37" s="273"/>
      <c r="E37" s="273"/>
      <c r="F37" s="273"/>
      <c r="H37" s="361"/>
    </row>
    <row r="38" spans="1:9" s="328" customFormat="1" ht="45" x14ac:dyDescent="0.25">
      <c r="A38" s="29" t="s">
        <v>186</v>
      </c>
      <c r="B38" s="273"/>
      <c r="C38" s="31">
        <f>C39+C40+C42+C44</f>
        <v>5092</v>
      </c>
      <c r="D38" s="273"/>
      <c r="E38" s="273"/>
      <c r="F38" s="273"/>
    </row>
    <row r="39" spans="1:9" s="328" customFormat="1" ht="30" x14ac:dyDescent="0.25">
      <c r="A39" s="29" t="s">
        <v>187</v>
      </c>
      <c r="B39" s="273"/>
      <c r="C39" s="19">
        <v>150</v>
      </c>
      <c r="D39" s="273"/>
      <c r="E39" s="273"/>
      <c r="F39" s="273"/>
    </row>
    <row r="40" spans="1:9" s="328" customFormat="1" ht="60" x14ac:dyDescent="0.25">
      <c r="A40" s="29" t="s">
        <v>219</v>
      </c>
      <c r="B40" s="362"/>
      <c r="C40" s="31">
        <v>4627</v>
      </c>
      <c r="D40" s="273"/>
      <c r="E40" s="273"/>
      <c r="F40" s="273"/>
      <c r="I40" s="361"/>
    </row>
    <row r="41" spans="1:9" s="328" customFormat="1" x14ac:dyDescent="0.25">
      <c r="A41" s="32" t="s">
        <v>217</v>
      </c>
      <c r="B41" s="28"/>
      <c r="C41" s="31">
        <v>3800</v>
      </c>
      <c r="D41" s="273"/>
      <c r="E41" s="273"/>
      <c r="F41" s="273"/>
      <c r="I41" s="361"/>
    </row>
    <row r="42" spans="1:9" s="328" customFormat="1" ht="60" x14ac:dyDescent="0.25">
      <c r="A42" s="29" t="s">
        <v>220</v>
      </c>
      <c r="B42" s="28"/>
      <c r="C42" s="31">
        <v>315</v>
      </c>
      <c r="D42" s="273"/>
      <c r="E42" s="273"/>
      <c r="F42" s="273"/>
      <c r="I42" s="361"/>
    </row>
    <row r="43" spans="1:9" s="328" customFormat="1" x14ac:dyDescent="0.25">
      <c r="A43" s="32" t="s">
        <v>217</v>
      </c>
      <c r="B43" s="28"/>
      <c r="C43" s="31">
        <v>315</v>
      </c>
      <c r="D43" s="273"/>
      <c r="E43" s="273"/>
      <c r="F43" s="273"/>
      <c r="I43" s="361"/>
    </row>
    <row r="44" spans="1:9" s="328" customFormat="1" ht="45" x14ac:dyDescent="0.25">
      <c r="A44" s="29" t="s">
        <v>221</v>
      </c>
      <c r="B44" s="28"/>
      <c r="C44" s="31"/>
      <c r="D44" s="273"/>
      <c r="E44" s="273"/>
      <c r="F44" s="273"/>
      <c r="I44" s="361"/>
    </row>
    <row r="45" spans="1:9" s="328" customFormat="1" x14ac:dyDescent="0.25">
      <c r="A45" s="32" t="s">
        <v>217</v>
      </c>
      <c r="B45" s="28"/>
      <c r="C45" s="31"/>
      <c r="D45" s="273"/>
      <c r="E45" s="273"/>
      <c r="F45" s="273"/>
      <c r="I45" s="361"/>
    </row>
    <row r="46" spans="1:9" s="328" customFormat="1" ht="45" x14ac:dyDescent="0.25">
      <c r="A46" s="29" t="s">
        <v>189</v>
      </c>
      <c r="B46" s="28"/>
      <c r="C46" s="31"/>
      <c r="D46" s="273"/>
      <c r="E46" s="273"/>
      <c r="F46" s="273"/>
      <c r="I46" s="361"/>
    </row>
    <row r="47" spans="1:9" s="328" customFormat="1" ht="30" x14ac:dyDescent="0.25">
      <c r="A47" s="29" t="s">
        <v>190</v>
      </c>
      <c r="B47" s="28"/>
      <c r="C47" s="31"/>
      <c r="D47" s="273"/>
      <c r="E47" s="273"/>
      <c r="F47" s="273"/>
      <c r="I47" s="361"/>
    </row>
    <row r="48" spans="1:9" s="328" customFormat="1" ht="30" x14ac:dyDescent="0.25">
      <c r="A48" s="29" t="s">
        <v>191</v>
      </c>
      <c r="B48" s="28"/>
      <c r="C48" s="31"/>
      <c r="D48" s="273"/>
      <c r="E48" s="273"/>
      <c r="F48" s="273"/>
      <c r="I48" s="361"/>
    </row>
    <row r="49" spans="1:9" s="328" customFormat="1" x14ac:dyDescent="0.25">
      <c r="A49" s="29" t="s">
        <v>192</v>
      </c>
      <c r="B49" s="28"/>
      <c r="C49" s="19"/>
      <c r="D49" s="273"/>
      <c r="E49" s="273"/>
      <c r="F49" s="273"/>
      <c r="I49" s="361"/>
    </row>
    <row r="50" spans="1:9" s="328" customFormat="1" x14ac:dyDescent="0.25">
      <c r="A50" s="29" t="s">
        <v>224</v>
      </c>
      <c r="B50" s="28"/>
      <c r="C50" s="19"/>
      <c r="D50" s="273"/>
      <c r="E50" s="273"/>
      <c r="F50" s="273"/>
      <c r="I50" s="361"/>
    </row>
    <row r="51" spans="1:9" s="328" customFormat="1" x14ac:dyDescent="0.25">
      <c r="A51" s="33" t="s">
        <v>230</v>
      </c>
      <c r="B51" s="28"/>
      <c r="C51" s="19"/>
      <c r="D51" s="273"/>
      <c r="E51" s="273"/>
      <c r="F51" s="273"/>
      <c r="I51" s="361"/>
    </row>
    <row r="52" spans="1:9" s="328" customFormat="1" x14ac:dyDescent="0.25">
      <c r="A52" s="34" t="s">
        <v>120</v>
      </c>
      <c r="B52" s="28"/>
      <c r="C52" s="19"/>
      <c r="D52" s="273"/>
      <c r="E52" s="273"/>
      <c r="F52" s="273"/>
      <c r="I52" s="361"/>
    </row>
    <row r="53" spans="1:9" s="328" customFormat="1" x14ac:dyDescent="0.25">
      <c r="A53" s="33" t="s">
        <v>154</v>
      </c>
      <c r="B53" s="28"/>
      <c r="C53" s="19"/>
      <c r="D53" s="273"/>
      <c r="E53" s="273"/>
      <c r="F53" s="273"/>
      <c r="I53" s="361"/>
    </row>
    <row r="54" spans="1:9" s="328" customFormat="1" ht="30" x14ac:dyDescent="0.25">
      <c r="A54" s="34" t="s">
        <v>121</v>
      </c>
      <c r="B54" s="28"/>
      <c r="C54" s="19">
        <v>6950</v>
      </c>
      <c r="D54" s="273"/>
      <c r="E54" s="273"/>
      <c r="F54" s="273"/>
      <c r="I54" s="361"/>
    </row>
    <row r="55" spans="1:9" s="328" customFormat="1" ht="30" x14ac:dyDescent="0.25">
      <c r="A55" s="34" t="s">
        <v>166</v>
      </c>
      <c r="B55" s="28"/>
      <c r="C55" s="19"/>
      <c r="D55" s="273"/>
      <c r="E55" s="273"/>
      <c r="F55" s="273"/>
      <c r="I55" s="361"/>
    </row>
    <row r="56" spans="1:9" s="328" customFormat="1" ht="30" x14ac:dyDescent="0.25">
      <c r="A56" s="34" t="s">
        <v>222</v>
      </c>
      <c r="B56" s="28"/>
      <c r="C56" s="19">
        <v>1850</v>
      </c>
      <c r="D56" s="273"/>
      <c r="E56" s="273"/>
      <c r="F56" s="273"/>
      <c r="I56" s="361"/>
    </row>
    <row r="57" spans="1:9" s="328" customFormat="1" x14ac:dyDescent="0.25">
      <c r="A57" s="71" t="s">
        <v>160</v>
      </c>
      <c r="B57" s="28"/>
      <c r="C57" s="25">
        <f>C29+ROUND(C52*3.2,0)+C54</f>
        <v>17159</v>
      </c>
      <c r="D57" s="273"/>
      <c r="E57" s="273"/>
      <c r="F57" s="273"/>
      <c r="I57" s="361"/>
    </row>
    <row r="58" spans="1:9" s="328" customFormat="1" ht="29.25" x14ac:dyDescent="0.25">
      <c r="A58" s="385" t="s">
        <v>159</v>
      </c>
      <c r="B58" s="28"/>
      <c r="C58" s="25">
        <f>C27+C57</f>
        <v>127747</v>
      </c>
      <c r="D58" s="273"/>
      <c r="E58" s="273"/>
      <c r="F58" s="273"/>
      <c r="I58" s="361"/>
    </row>
    <row r="59" spans="1:9" s="328" customFormat="1" ht="15" customHeight="1" x14ac:dyDescent="0.25">
      <c r="A59" s="74" t="s">
        <v>8</v>
      </c>
      <c r="B59" s="28"/>
      <c r="C59" s="273"/>
      <c r="D59" s="321"/>
      <c r="E59" s="321"/>
      <c r="F59" s="273"/>
    </row>
    <row r="60" spans="1:9" s="328" customFormat="1" ht="15" customHeight="1" x14ac:dyDescent="0.25">
      <c r="A60" s="102" t="s">
        <v>139</v>
      </c>
      <c r="B60" s="28"/>
      <c r="C60" s="273"/>
      <c r="D60" s="321"/>
      <c r="E60" s="321"/>
      <c r="F60" s="273"/>
    </row>
    <row r="61" spans="1:9" s="328" customFormat="1" ht="15" customHeight="1" x14ac:dyDescent="0.25">
      <c r="A61" s="43" t="s">
        <v>29</v>
      </c>
      <c r="B61" s="217">
        <v>300</v>
      </c>
      <c r="C61" s="136">
        <v>95</v>
      </c>
      <c r="D61" s="149">
        <v>10</v>
      </c>
      <c r="E61" s="321">
        <f>ROUND(F61/B61,0)</f>
        <v>3</v>
      </c>
      <c r="F61" s="273">
        <f>ROUND(C61*D61,0)</f>
        <v>950</v>
      </c>
    </row>
    <row r="62" spans="1:9" s="328" customFormat="1" ht="15" customHeight="1" x14ac:dyDescent="0.25">
      <c r="A62" s="43" t="s">
        <v>24</v>
      </c>
      <c r="B62" s="217">
        <v>300</v>
      </c>
      <c r="C62" s="136">
        <v>220</v>
      </c>
      <c r="D62" s="149">
        <v>11</v>
      </c>
      <c r="E62" s="321">
        <f>ROUND(F62/B62,0)</f>
        <v>8</v>
      </c>
      <c r="F62" s="273">
        <f>ROUND(C62*D62,0)</f>
        <v>2420</v>
      </c>
    </row>
    <row r="63" spans="1:9" s="328" customFormat="1" ht="15" customHeight="1" x14ac:dyDescent="0.25">
      <c r="A63" s="43" t="s">
        <v>68</v>
      </c>
      <c r="B63" s="217">
        <v>300</v>
      </c>
      <c r="C63" s="136">
        <v>350</v>
      </c>
      <c r="D63" s="149">
        <v>9</v>
      </c>
      <c r="E63" s="321">
        <f>ROUND(F63/B63,0)</f>
        <v>11</v>
      </c>
      <c r="F63" s="273">
        <f>ROUND(C63*D63,0)</f>
        <v>3150</v>
      </c>
    </row>
    <row r="64" spans="1:9" s="328" customFormat="1" ht="15" customHeight="1" x14ac:dyDescent="0.25">
      <c r="A64" s="43" t="s">
        <v>26</v>
      </c>
      <c r="B64" s="217">
        <v>300</v>
      </c>
      <c r="C64" s="136">
        <v>135</v>
      </c>
      <c r="D64" s="149">
        <v>6.1</v>
      </c>
      <c r="E64" s="321">
        <f>ROUND(F64/B64,0)</f>
        <v>3</v>
      </c>
      <c r="F64" s="273">
        <f>ROUND(C64*D64,0)</f>
        <v>824</v>
      </c>
    </row>
    <row r="65" spans="1:6" s="328" customFormat="1" ht="15" customHeight="1" x14ac:dyDescent="0.25">
      <c r="A65" s="74" t="s">
        <v>10</v>
      </c>
      <c r="B65" s="386"/>
      <c r="C65" s="277">
        <f>SUM(C61:C64)</f>
        <v>800</v>
      </c>
      <c r="D65" s="323">
        <f>F65/C65</f>
        <v>9.18</v>
      </c>
      <c r="E65" s="387">
        <f>SUM(E61:E64)</f>
        <v>25</v>
      </c>
      <c r="F65" s="277">
        <f>SUM(F61:F64)</f>
        <v>7344</v>
      </c>
    </row>
    <row r="66" spans="1:6" s="328" customFormat="1" ht="15" customHeight="1" x14ac:dyDescent="0.25">
      <c r="A66" s="102" t="s">
        <v>89</v>
      </c>
      <c r="B66" s="28"/>
      <c r="C66" s="331"/>
      <c r="D66" s="325"/>
      <c r="E66" s="283"/>
      <c r="F66" s="331"/>
    </row>
    <row r="67" spans="1:6" s="328" customFormat="1" ht="15" customHeight="1" x14ac:dyDescent="0.25">
      <c r="A67" s="51" t="s">
        <v>140</v>
      </c>
      <c r="B67" s="217">
        <v>240</v>
      </c>
      <c r="C67" s="136">
        <v>480</v>
      </c>
      <c r="D67" s="149">
        <v>8</v>
      </c>
      <c r="E67" s="321">
        <f>ROUND(F67/B67,0)</f>
        <v>16</v>
      </c>
      <c r="F67" s="273">
        <f>ROUND(C67*D67,0)</f>
        <v>3840</v>
      </c>
    </row>
    <row r="68" spans="1:6" s="328" customFormat="1" ht="15" customHeight="1" x14ac:dyDescent="0.25">
      <c r="A68" s="51" t="s">
        <v>13</v>
      </c>
      <c r="B68" s="217">
        <v>240</v>
      </c>
      <c r="C68" s="136">
        <v>70</v>
      </c>
      <c r="D68" s="149">
        <v>3</v>
      </c>
      <c r="E68" s="321">
        <f>ROUND(F68/B68,0)</f>
        <v>1</v>
      </c>
      <c r="F68" s="273">
        <f>ROUND(C68*D68,0)</f>
        <v>210</v>
      </c>
    </row>
    <row r="69" spans="1:6" s="328" customFormat="1" ht="15" customHeight="1" x14ac:dyDescent="0.25">
      <c r="A69" s="74" t="s">
        <v>141</v>
      </c>
      <c r="B69" s="388"/>
      <c r="C69" s="367">
        <f>C67+C68</f>
        <v>550</v>
      </c>
      <c r="D69" s="323">
        <f>F69/C69</f>
        <v>7.3636363636363633</v>
      </c>
      <c r="E69" s="324">
        <f>E67+E68</f>
        <v>17</v>
      </c>
      <c r="F69" s="367">
        <f>F67+F68</f>
        <v>4050</v>
      </c>
    </row>
    <row r="70" spans="1:6" ht="16.5" customHeight="1" x14ac:dyDescent="0.25">
      <c r="A70" s="56" t="s">
        <v>118</v>
      </c>
      <c r="B70" s="217"/>
      <c r="C70" s="331">
        <f>C65+C69</f>
        <v>1350</v>
      </c>
      <c r="D70" s="325">
        <f>F70/C70</f>
        <v>8.44</v>
      </c>
      <c r="E70" s="331">
        <f>E65+E69</f>
        <v>42</v>
      </c>
      <c r="F70" s="331">
        <f>F65+F69</f>
        <v>11394</v>
      </c>
    </row>
    <row r="71" spans="1:6" ht="16.5" customHeight="1" x14ac:dyDescent="0.25">
      <c r="A71" s="71" t="s">
        <v>198</v>
      </c>
      <c r="B71" s="217"/>
      <c r="C71" s="331">
        <f>C72+C74</f>
        <v>6810</v>
      </c>
      <c r="D71" s="325"/>
      <c r="E71" s="331"/>
      <c r="F71" s="331"/>
    </row>
    <row r="72" spans="1:6" x14ac:dyDescent="0.25">
      <c r="A72" s="389" t="s">
        <v>193</v>
      </c>
      <c r="B72" s="369"/>
      <c r="C72" s="374">
        <f>C73</f>
        <v>6800</v>
      </c>
      <c r="D72" s="369"/>
      <c r="E72" s="369"/>
      <c r="F72" s="369"/>
    </row>
    <row r="73" spans="1:6" x14ac:dyDescent="0.25">
      <c r="A73" s="372" t="s">
        <v>194</v>
      </c>
      <c r="B73" s="369"/>
      <c r="C73" s="374">
        <v>6800</v>
      </c>
      <c r="D73" s="369"/>
      <c r="E73" s="369"/>
      <c r="F73" s="369"/>
    </row>
    <row r="74" spans="1:6" x14ac:dyDescent="0.25">
      <c r="A74" s="371" t="s">
        <v>195</v>
      </c>
      <c r="B74" s="369"/>
      <c r="C74" s="374">
        <f>C75+C76</f>
        <v>10</v>
      </c>
      <c r="D74" s="369"/>
      <c r="E74" s="369"/>
      <c r="F74" s="369"/>
    </row>
    <row r="75" spans="1:6" ht="30" x14ac:dyDescent="0.25">
      <c r="A75" s="372" t="s">
        <v>196</v>
      </c>
      <c r="B75" s="369"/>
      <c r="C75" s="374">
        <v>10</v>
      </c>
      <c r="D75" s="369"/>
      <c r="E75" s="369"/>
      <c r="F75" s="369"/>
    </row>
    <row r="76" spans="1:6" ht="15.75" thickBot="1" x14ac:dyDescent="0.3">
      <c r="A76" s="375" t="s">
        <v>197</v>
      </c>
      <c r="B76" s="376"/>
      <c r="C76" s="376"/>
      <c r="D76" s="376"/>
      <c r="E76" s="376"/>
      <c r="F76" s="376"/>
    </row>
    <row r="77" spans="1:6" ht="30.75" hidden="1" customHeight="1" x14ac:dyDescent="0.25">
      <c r="A77" s="156" t="s">
        <v>210</v>
      </c>
      <c r="B77" s="157"/>
      <c r="C77" s="157"/>
      <c r="D77" s="157"/>
      <c r="E77" s="157"/>
      <c r="F77" s="157"/>
    </row>
    <row r="78" spans="1:6" ht="15" hidden="1" customHeight="1" x14ac:dyDescent="0.25">
      <c r="A78" s="158" t="s">
        <v>5</v>
      </c>
      <c r="B78" s="159"/>
      <c r="C78" s="171">
        <f>C18</f>
        <v>3140</v>
      </c>
      <c r="D78" s="228">
        <f>F78/C78</f>
        <v>8.6675159235668797</v>
      </c>
      <c r="E78" s="171">
        <f>E18</f>
        <v>83</v>
      </c>
      <c r="F78" s="171">
        <f>F18</f>
        <v>27216</v>
      </c>
    </row>
    <row r="79" spans="1:6" ht="15" hidden="1" customHeight="1" x14ac:dyDescent="0.25">
      <c r="A79" s="158" t="s">
        <v>211</v>
      </c>
      <c r="B79" s="159"/>
      <c r="C79" s="159"/>
      <c r="D79" s="149"/>
      <c r="E79" s="159"/>
      <c r="F79" s="159"/>
    </row>
    <row r="80" spans="1:6" ht="15" hidden="1" customHeight="1" x14ac:dyDescent="0.25">
      <c r="A80" s="29" t="s">
        <v>122</v>
      </c>
      <c r="B80" s="30"/>
      <c r="C80" s="30">
        <f>C20+C29</f>
        <v>23197</v>
      </c>
      <c r="D80" s="149"/>
      <c r="E80" s="30"/>
      <c r="F80" s="30"/>
    </row>
    <row r="81" spans="1:6" ht="15" hidden="1" customHeight="1" x14ac:dyDescent="0.25">
      <c r="A81" s="34" t="s">
        <v>120</v>
      </c>
      <c r="B81" s="159"/>
      <c r="C81" s="159">
        <f>C25</f>
        <v>30500</v>
      </c>
      <c r="D81" s="149"/>
      <c r="E81" s="159"/>
      <c r="F81" s="159"/>
    </row>
    <row r="82" spans="1:6" ht="15" hidden="1" customHeight="1" x14ac:dyDescent="0.25">
      <c r="A82" s="34" t="s">
        <v>121</v>
      </c>
      <c r="B82" s="159"/>
      <c r="C82" s="159">
        <f>C54</f>
        <v>6950</v>
      </c>
      <c r="D82" s="149"/>
      <c r="E82" s="159"/>
      <c r="F82" s="159"/>
    </row>
    <row r="83" spans="1:6" ht="15" hidden="1" customHeight="1" x14ac:dyDescent="0.25">
      <c r="A83" s="161" t="s">
        <v>212</v>
      </c>
      <c r="B83" s="159"/>
      <c r="C83" s="160">
        <f>C80+ROUND(C81*3.2,0)+C82</f>
        <v>127747</v>
      </c>
      <c r="D83" s="149"/>
      <c r="E83" s="159"/>
      <c r="F83" s="159"/>
    </row>
    <row r="84" spans="1:6" ht="15" hidden="1" customHeight="1" x14ac:dyDescent="0.25">
      <c r="A84" s="74" t="s">
        <v>8</v>
      </c>
      <c r="B84" s="159"/>
      <c r="C84" s="159"/>
      <c r="D84" s="149"/>
      <c r="E84" s="159"/>
      <c r="F84" s="159"/>
    </row>
    <row r="85" spans="1:6" ht="15" hidden="1" customHeight="1" x14ac:dyDescent="0.25">
      <c r="A85" s="74" t="s">
        <v>213</v>
      </c>
      <c r="B85" s="159"/>
      <c r="C85" s="302">
        <f>C65</f>
        <v>800</v>
      </c>
      <c r="D85" s="303">
        <f t="shared" ref="D85:D90" si="2">F85/C85</f>
        <v>9.18</v>
      </c>
      <c r="E85" s="302">
        <f>E65</f>
        <v>25</v>
      </c>
      <c r="F85" s="302">
        <f>F65</f>
        <v>7344</v>
      </c>
    </row>
    <row r="86" spans="1:6" ht="15" hidden="1" customHeight="1" x14ac:dyDescent="0.25">
      <c r="A86" s="167" t="s">
        <v>23</v>
      </c>
      <c r="B86" s="159"/>
      <c r="C86" s="159"/>
      <c r="D86" s="149"/>
      <c r="E86" s="159"/>
      <c r="F86" s="159"/>
    </row>
    <row r="87" spans="1:6" ht="15" hidden="1" customHeight="1" x14ac:dyDescent="0.25">
      <c r="A87" s="168" t="s">
        <v>140</v>
      </c>
      <c r="B87" s="159"/>
      <c r="C87" s="159">
        <f>C67</f>
        <v>480</v>
      </c>
      <c r="D87" s="149">
        <f t="shared" si="2"/>
        <v>8</v>
      </c>
      <c r="E87" s="159">
        <f>E67</f>
        <v>16</v>
      </c>
      <c r="F87" s="159">
        <f>F67</f>
        <v>3840</v>
      </c>
    </row>
    <row r="88" spans="1:6" ht="15" hidden="1" customHeight="1" x14ac:dyDescent="0.25">
      <c r="A88" s="168" t="s">
        <v>13</v>
      </c>
      <c r="B88" s="159"/>
      <c r="C88" s="159">
        <f t="shared" ref="C88:F90" si="3">C68</f>
        <v>70</v>
      </c>
      <c r="D88" s="149">
        <f t="shared" si="2"/>
        <v>3</v>
      </c>
      <c r="E88" s="159">
        <f t="shared" si="3"/>
        <v>1</v>
      </c>
      <c r="F88" s="159">
        <f t="shared" si="3"/>
        <v>210</v>
      </c>
    </row>
    <row r="89" spans="1:6" ht="15" hidden="1" customHeight="1" x14ac:dyDescent="0.25">
      <c r="A89" s="169" t="s">
        <v>141</v>
      </c>
      <c r="B89" s="159"/>
      <c r="C89" s="159">
        <f t="shared" si="3"/>
        <v>550</v>
      </c>
      <c r="D89" s="149">
        <f t="shared" si="2"/>
        <v>7.3636363636363633</v>
      </c>
      <c r="E89" s="159">
        <f t="shared" si="3"/>
        <v>17</v>
      </c>
      <c r="F89" s="159">
        <f t="shared" si="3"/>
        <v>4050</v>
      </c>
    </row>
    <row r="90" spans="1:6" ht="28.5" hidden="1" customHeight="1" x14ac:dyDescent="0.25">
      <c r="A90" s="170" t="s">
        <v>214</v>
      </c>
      <c r="B90" s="171"/>
      <c r="C90" s="171">
        <f t="shared" si="3"/>
        <v>1350</v>
      </c>
      <c r="D90" s="228">
        <f t="shared" si="2"/>
        <v>8.44</v>
      </c>
      <c r="E90" s="171">
        <f t="shared" si="3"/>
        <v>42</v>
      </c>
      <c r="F90" s="171">
        <f t="shared" si="3"/>
        <v>11394</v>
      </c>
    </row>
    <row r="91" spans="1:6" ht="15" hidden="1" customHeight="1" x14ac:dyDescent="0.25">
      <c r="A91" s="173" t="s">
        <v>215</v>
      </c>
      <c r="B91" s="174"/>
      <c r="C91" s="174"/>
      <c r="D91" s="149"/>
      <c r="E91" s="174"/>
      <c r="F91" s="174"/>
    </row>
    <row r="92" spans="1:6" ht="15" hidden="1" customHeight="1" x14ac:dyDescent="0.25">
      <c r="A92" s="58" t="s">
        <v>180</v>
      </c>
      <c r="B92" s="174"/>
      <c r="C92" s="174"/>
      <c r="D92" s="149"/>
      <c r="E92" s="174"/>
      <c r="F92" s="174"/>
    </row>
    <row r="93" spans="1:6" ht="15" hidden="1" customHeight="1" x14ac:dyDescent="0.25">
      <c r="A93" s="58" t="s">
        <v>181</v>
      </c>
      <c r="B93" s="174"/>
      <c r="C93" s="174"/>
      <c r="D93" s="149"/>
      <c r="E93" s="174"/>
      <c r="F93" s="174"/>
    </row>
    <row r="94" spans="1:6" ht="15" hidden="1" customHeight="1" x14ac:dyDescent="0.25">
      <c r="A94" s="58" t="s">
        <v>227</v>
      </c>
      <c r="B94" s="174"/>
      <c r="C94" s="174"/>
      <c r="D94" s="390"/>
      <c r="E94" s="174"/>
      <c r="F94" s="174"/>
    </row>
    <row r="95" spans="1:6" ht="15" hidden="1" customHeight="1" x14ac:dyDescent="0.25">
      <c r="A95" s="60" t="s">
        <v>150</v>
      </c>
      <c r="B95" s="174"/>
      <c r="C95" s="174"/>
      <c r="D95" s="174"/>
      <c r="E95" s="174"/>
      <c r="F95" s="174"/>
    </row>
    <row r="96" spans="1:6" ht="15" hidden="1" customHeight="1" x14ac:dyDescent="0.25">
      <c r="A96" s="176" t="s">
        <v>198</v>
      </c>
      <c r="B96" s="159"/>
      <c r="C96" s="159">
        <f t="shared" ref="C96:C101" si="4">C71</f>
        <v>6810</v>
      </c>
      <c r="D96" s="159"/>
      <c r="E96" s="159"/>
      <c r="F96" s="174"/>
    </row>
    <row r="97" spans="1:6" ht="15" hidden="1" customHeight="1" x14ac:dyDescent="0.25">
      <c r="A97" s="177" t="s">
        <v>193</v>
      </c>
      <c r="B97" s="159"/>
      <c r="C97" s="159">
        <f t="shared" si="4"/>
        <v>6800</v>
      </c>
      <c r="D97" s="159"/>
      <c r="E97" s="159"/>
      <c r="F97" s="174"/>
    </row>
    <row r="98" spans="1:6" ht="15" hidden="1" customHeight="1" x14ac:dyDescent="0.25">
      <c r="A98" s="178" t="s">
        <v>194</v>
      </c>
      <c r="B98" s="159"/>
      <c r="C98" s="159">
        <f t="shared" si="4"/>
        <v>6800</v>
      </c>
      <c r="D98" s="159"/>
      <c r="E98" s="159"/>
      <c r="F98" s="174"/>
    </row>
    <row r="99" spans="1:6" ht="15" hidden="1" customHeight="1" x14ac:dyDescent="0.25">
      <c r="A99" s="177" t="s">
        <v>195</v>
      </c>
      <c r="B99" s="159"/>
      <c r="C99" s="159">
        <f t="shared" si="4"/>
        <v>10</v>
      </c>
      <c r="D99" s="159"/>
      <c r="E99" s="159"/>
      <c r="F99" s="174"/>
    </row>
    <row r="100" spans="1:6" ht="15" hidden="1" customHeight="1" x14ac:dyDescent="0.25">
      <c r="A100" s="179" t="s">
        <v>196</v>
      </c>
      <c r="B100" s="159"/>
      <c r="C100" s="159">
        <f t="shared" si="4"/>
        <v>10</v>
      </c>
      <c r="D100" s="159"/>
      <c r="E100" s="159"/>
      <c r="F100" s="174"/>
    </row>
    <row r="101" spans="1:6" ht="15" hidden="1" customHeight="1" thickBot="1" x14ac:dyDescent="0.3">
      <c r="A101" s="180" t="s">
        <v>197</v>
      </c>
      <c r="B101" s="181"/>
      <c r="C101" s="181">
        <f t="shared" si="4"/>
        <v>0</v>
      </c>
      <c r="D101" s="181"/>
      <c r="E101" s="181"/>
      <c r="F101" s="181"/>
    </row>
  </sheetData>
  <mergeCells count="6">
    <mergeCell ref="A2:F3"/>
    <mergeCell ref="C4:C6"/>
    <mergeCell ref="B4:B6"/>
    <mergeCell ref="F4:F6"/>
    <mergeCell ref="D4:D6"/>
    <mergeCell ref="E4:E6"/>
  </mergeCells>
  <pageMargins left="0.78740157480314965" right="0" top="0.35433070866141736" bottom="0.35433070866141736" header="0" footer="0"/>
  <pageSetup paperSize="9" scale="85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L107"/>
  <sheetViews>
    <sheetView zoomScale="80" zoomScaleNormal="80" zoomScaleSheetLayoutView="75" workbookViewId="0">
      <pane xSplit="1" ySplit="7" topLeftCell="B8" activePane="bottomRight" state="frozen"/>
      <selection activeCell="C26" sqref="C26"/>
      <selection pane="topRight" activeCell="C26" sqref="C26"/>
      <selection pane="bottomLeft" activeCell="C26" sqref="C26"/>
      <selection pane="bottomRight" activeCell="C26" sqref="C26"/>
    </sheetView>
  </sheetViews>
  <sheetFormatPr defaultColWidth="11.42578125" defaultRowHeight="15" x14ac:dyDescent="0.25"/>
  <cols>
    <col min="1" max="1" width="46.42578125" style="287" customWidth="1"/>
    <col min="2" max="2" width="11.28515625" style="287" customWidth="1"/>
    <col min="3" max="3" width="13.7109375" style="287" customWidth="1"/>
    <col min="4" max="4" width="11.140625" style="287" customWidth="1"/>
    <col min="5" max="6" width="11.5703125" style="287" customWidth="1"/>
    <col min="7" max="16384" width="11.42578125" style="287"/>
  </cols>
  <sheetData>
    <row r="1" spans="1:6" s="182" customFormat="1" ht="15.75" x14ac:dyDescent="0.25"/>
    <row r="2" spans="1:6" s="182" customFormat="1" ht="30.75" customHeight="1" x14ac:dyDescent="0.25">
      <c r="A2" s="348" t="s">
        <v>248</v>
      </c>
      <c r="B2" s="333"/>
      <c r="C2" s="333"/>
      <c r="D2" s="333"/>
      <c r="E2" s="333"/>
      <c r="F2" s="333"/>
    </row>
    <row r="3" spans="1:6" ht="15.75" thickBot="1" x14ac:dyDescent="0.3">
      <c r="A3" s="333"/>
      <c r="B3" s="333"/>
      <c r="C3" s="333"/>
      <c r="D3" s="333"/>
      <c r="E3" s="333"/>
      <c r="F3" s="333"/>
    </row>
    <row r="4" spans="1:6" ht="36.75" customHeight="1" x14ac:dyDescent="0.3">
      <c r="A4" s="3" t="s">
        <v>201</v>
      </c>
      <c r="B4" s="339" t="s">
        <v>1</v>
      </c>
      <c r="C4" s="345" t="s">
        <v>199</v>
      </c>
      <c r="D4" s="342" t="s">
        <v>0</v>
      </c>
      <c r="E4" s="339" t="s">
        <v>2</v>
      </c>
      <c r="F4" s="336" t="s">
        <v>3</v>
      </c>
    </row>
    <row r="5" spans="1:6" ht="30.75" customHeight="1" x14ac:dyDescent="0.3">
      <c r="A5" s="4"/>
      <c r="B5" s="340"/>
      <c r="C5" s="346"/>
      <c r="D5" s="343"/>
      <c r="E5" s="340"/>
      <c r="F5" s="337"/>
    </row>
    <row r="6" spans="1:6" ht="30" customHeight="1" thickBot="1" x14ac:dyDescent="0.3">
      <c r="A6" s="5" t="s">
        <v>4</v>
      </c>
      <c r="B6" s="341"/>
      <c r="C6" s="347"/>
      <c r="D6" s="344"/>
      <c r="E6" s="341"/>
      <c r="F6" s="338"/>
    </row>
    <row r="7" spans="1:6" ht="15.75" thickBot="1" x14ac:dyDescent="0.3">
      <c r="A7" s="6">
        <v>1</v>
      </c>
      <c r="B7" s="7">
        <v>2</v>
      </c>
      <c r="C7" s="8">
        <v>3</v>
      </c>
      <c r="D7" s="8">
        <v>4</v>
      </c>
      <c r="E7" s="8">
        <v>5</v>
      </c>
      <c r="F7" s="8">
        <v>6</v>
      </c>
    </row>
    <row r="8" spans="1:6" ht="29.25" x14ac:dyDescent="0.25">
      <c r="A8" s="391" t="s">
        <v>204</v>
      </c>
      <c r="B8" s="392"/>
      <c r="C8" s="380"/>
      <c r="D8" s="380"/>
      <c r="E8" s="380"/>
      <c r="F8" s="380"/>
    </row>
    <row r="9" spans="1:6" x14ac:dyDescent="0.25">
      <c r="A9" s="192" t="s">
        <v>5</v>
      </c>
      <c r="B9" s="321"/>
      <c r="C9" s="273"/>
      <c r="D9" s="273"/>
      <c r="E9" s="273"/>
      <c r="F9" s="273"/>
    </row>
    <row r="10" spans="1:6" x14ac:dyDescent="0.25">
      <c r="A10" s="148" t="s">
        <v>24</v>
      </c>
      <c r="B10" s="191">
        <v>340</v>
      </c>
      <c r="C10" s="273">
        <v>810</v>
      </c>
      <c r="D10" s="382">
        <v>11</v>
      </c>
      <c r="E10" s="321">
        <f t="shared" ref="E10:E20" si="0">ROUND(F10/B10,0)</f>
        <v>26</v>
      </c>
      <c r="F10" s="273">
        <f t="shared" ref="F10:F20" si="1">ROUND(C10*D10,0)</f>
        <v>8910</v>
      </c>
    </row>
    <row r="11" spans="1:6" x14ac:dyDescent="0.25">
      <c r="A11" s="148" t="s">
        <v>66</v>
      </c>
      <c r="B11" s="191">
        <v>340</v>
      </c>
      <c r="C11" s="273">
        <v>380</v>
      </c>
      <c r="D11" s="382">
        <v>12</v>
      </c>
      <c r="E11" s="321">
        <f t="shared" si="0"/>
        <v>13</v>
      </c>
      <c r="F11" s="273">
        <f t="shared" si="1"/>
        <v>4560</v>
      </c>
    </row>
    <row r="12" spans="1:6" x14ac:dyDescent="0.25">
      <c r="A12" s="148" t="s">
        <v>25</v>
      </c>
      <c r="B12" s="191">
        <v>340</v>
      </c>
      <c r="C12" s="273">
        <v>480</v>
      </c>
      <c r="D12" s="382">
        <v>11</v>
      </c>
      <c r="E12" s="321">
        <f t="shared" si="0"/>
        <v>16</v>
      </c>
      <c r="F12" s="273">
        <f t="shared" si="1"/>
        <v>5280</v>
      </c>
    </row>
    <row r="13" spans="1:6" x14ac:dyDescent="0.25">
      <c r="A13" s="148" t="s">
        <v>13</v>
      </c>
      <c r="B13" s="191">
        <v>340</v>
      </c>
      <c r="C13" s="273">
        <v>1235</v>
      </c>
      <c r="D13" s="382">
        <v>9</v>
      </c>
      <c r="E13" s="321">
        <f t="shared" si="0"/>
        <v>33</v>
      </c>
      <c r="F13" s="273">
        <f t="shared" si="1"/>
        <v>11115</v>
      </c>
    </row>
    <row r="14" spans="1:6" x14ac:dyDescent="0.25">
      <c r="A14" s="148" t="s">
        <v>30</v>
      </c>
      <c r="B14" s="191">
        <v>270</v>
      </c>
      <c r="C14" s="273">
        <v>470</v>
      </c>
      <c r="D14" s="382">
        <v>7</v>
      </c>
      <c r="E14" s="321">
        <f t="shared" si="0"/>
        <v>12</v>
      </c>
      <c r="F14" s="273">
        <f t="shared" si="1"/>
        <v>3290</v>
      </c>
    </row>
    <row r="15" spans="1:6" x14ac:dyDescent="0.25">
      <c r="A15" s="148" t="s">
        <v>31</v>
      </c>
      <c r="B15" s="191">
        <v>300</v>
      </c>
      <c r="C15" s="273">
        <v>340</v>
      </c>
      <c r="D15" s="382">
        <v>6.3</v>
      </c>
      <c r="E15" s="321">
        <f t="shared" si="0"/>
        <v>7</v>
      </c>
      <c r="F15" s="273">
        <f t="shared" si="1"/>
        <v>2142</v>
      </c>
    </row>
    <row r="16" spans="1:6" ht="30" x14ac:dyDescent="0.25">
      <c r="A16" s="319" t="s">
        <v>103</v>
      </c>
      <c r="B16" s="191">
        <v>300</v>
      </c>
      <c r="C16" s="273">
        <v>25</v>
      </c>
      <c r="D16" s="149">
        <v>11</v>
      </c>
      <c r="E16" s="321">
        <f t="shared" si="0"/>
        <v>1</v>
      </c>
      <c r="F16" s="273">
        <f t="shared" si="1"/>
        <v>275</v>
      </c>
    </row>
    <row r="17" spans="1:8" x14ac:dyDescent="0.25">
      <c r="A17" s="148" t="s">
        <v>27</v>
      </c>
      <c r="B17" s="191">
        <v>340</v>
      </c>
      <c r="C17" s="273">
        <v>150</v>
      </c>
      <c r="D17" s="149">
        <v>8</v>
      </c>
      <c r="E17" s="321">
        <f t="shared" si="0"/>
        <v>4</v>
      </c>
      <c r="F17" s="273">
        <f t="shared" si="1"/>
        <v>1200</v>
      </c>
    </row>
    <row r="18" spans="1:8" x14ac:dyDescent="0.25">
      <c r="A18" s="148" t="s">
        <v>26</v>
      </c>
      <c r="B18" s="191">
        <v>340</v>
      </c>
      <c r="C18" s="273">
        <v>720</v>
      </c>
      <c r="D18" s="382">
        <v>6</v>
      </c>
      <c r="E18" s="321">
        <f t="shared" si="0"/>
        <v>13</v>
      </c>
      <c r="F18" s="273">
        <f t="shared" si="1"/>
        <v>4320</v>
      </c>
    </row>
    <row r="19" spans="1:8" x14ac:dyDescent="0.25">
      <c r="A19" s="148" t="s">
        <v>29</v>
      </c>
      <c r="B19" s="191">
        <v>320</v>
      </c>
      <c r="C19" s="273">
        <v>475</v>
      </c>
      <c r="D19" s="382">
        <v>9</v>
      </c>
      <c r="E19" s="321">
        <f t="shared" si="0"/>
        <v>13</v>
      </c>
      <c r="F19" s="273">
        <f t="shared" si="1"/>
        <v>4275</v>
      </c>
    </row>
    <row r="20" spans="1:8" x14ac:dyDescent="0.25">
      <c r="A20" s="80" t="s">
        <v>208</v>
      </c>
      <c r="B20" s="191">
        <v>330</v>
      </c>
      <c r="C20" s="273">
        <v>50</v>
      </c>
      <c r="D20" s="382">
        <v>10</v>
      </c>
      <c r="E20" s="321">
        <f t="shared" si="0"/>
        <v>2</v>
      </c>
      <c r="F20" s="273">
        <f t="shared" si="1"/>
        <v>500</v>
      </c>
    </row>
    <row r="21" spans="1:8" s="328" customFormat="1" ht="15.75" customHeight="1" x14ac:dyDescent="0.25">
      <c r="A21" s="383" t="s">
        <v>6</v>
      </c>
      <c r="B21" s="137"/>
      <c r="C21" s="331">
        <f>SUM(C10:C20)</f>
        <v>5135</v>
      </c>
      <c r="D21" s="323">
        <f>F21/C21</f>
        <v>8.932229795520934</v>
      </c>
      <c r="E21" s="393">
        <f>SUM(E10:E20)</f>
        <v>140</v>
      </c>
      <c r="F21" s="393">
        <f>SUM(F10:F20)</f>
        <v>45867</v>
      </c>
    </row>
    <row r="22" spans="1:8" s="328" customFormat="1" ht="15.75" x14ac:dyDescent="0.25">
      <c r="A22" s="394" t="s">
        <v>7</v>
      </c>
      <c r="B22" s="273"/>
      <c r="C22" s="273"/>
      <c r="D22" s="273"/>
      <c r="E22" s="273"/>
      <c r="F22" s="273"/>
    </row>
    <row r="23" spans="1:8" s="328" customFormat="1" x14ac:dyDescent="0.25">
      <c r="A23" s="27" t="s">
        <v>162</v>
      </c>
      <c r="B23" s="273"/>
      <c r="C23" s="395"/>
      <c r="D23" s="273"/>
      <c r="E23" s="273"/>
      <c r="F23" s="273"/>
    </row>
    <row r="24" spans="1:8" s="328" customFormat="1" x14ac:dyDescent="0.25">
      <c r="A24" s="29" t="s">
        <v>122</v>
      </c>
      <c r="B24" s="273"/>
      <c r="C24" s="19">
        <f>C25+C26+C27+C28</f>
        <v>26692</v>
      </c>
      <c r="D24" s="273"/>
      <c r="E24" s="273"/>
      <c r="F24" s="273"/>
      <c r="H24" s="384"/>
    </row>
    <row r="25" spans="1:8" s="328" customFormat="1" x14ac:dyDescent="0.25">
      <c r="A25" s="29" t="s">
        <v>155</v>
      </c>
      <c r="B25" s="273"/>
      <c r="C25" s="19"/>
      <c r="D25" s="273"/>
      <c r="E25" s="273"/>
      <c r="F25" s="273"/>
    </row>
    <row r="26" spans="1:8" s="328" customFormat="1" ht="30" x14ac:dyDescent="0.25">
      <c r="A26" s="29" t="s">
        <v>183</v>
      </c>
      <c r="B26" s="273"/>
      <c r="C26" s="15">
        <v>7800</v>
      </c>
      <c r="D26" s="273"/>
      <c r="E26" s="273"/>
      <c r="F26" s="273"/>
    </row>
    <row r="27" spans="1:8" s="328" customFormat="1" ht="30" x14ac:dyDescent="0.25">
      <c r="A27" s="29" t="s">
        <v>184</v>
      </c>
      <c r="B27" s="273"/>
      <c r="C27" s="15">
        <v>270</v>
      </c>
      <c r="D27" s="273"/>
      <c r="E27" s="273"/>
      <c r="F27" s="273"/>
    </row>
    <row r="28" spans="1:8" s="328" customFormat="1" x14ac:dyDescent="0.25">
      <c r="A28" s="29" t="s">
        <v>185</v>
      </c>
      <c r="B28" s="273"/>
      <c r="C28" s="15">
        <v>18622</v>
      </c>
      <c r="D28" s="273"/>
      <c r="E28" s="273"/>
      <c r="F28" s="273"/>
      <c r="H28" s="361"/>
    </row>
    <row r="29" spans="1:8" s="328" customFormat="1" x14ac:dyDescent="0.25">
      <c r="A29" s="34" t="s">
        <v>120</v>
      </c>
      <c r="B29" s="273"/>
      <c r="C29" s="15">
        <v>38000</v>
      </c>
      <c r="D29" s="273"/>
      <c r="E29" s="273"/>
      <c r="F29" s="273"/>
    </row>
    <row r="30" spans="1:8" s="328" customFormat="1" x14ac:dyDescent="0.25">
      <c r="A30" s="33" t="s">
        <v>154</v>
      </c>
      <c r="B30" s="273"/>
      <c r="C30" s="19">
        <v>40000</v>
      </c>
      <c r="D30" s="273"/>
      <c r="E30" s="273"/>
      <c r="F30" s="273"/>
    </row>
    <row r="31" spans="1:8" s="328" customFormat="1" x14ac:dyDescent="0.25">
      <c r="A31" s="37" t="s">
        <v>132</v>
      </c>
      <c r="B31" s="273"/>
      <c r="C31" s="25">
        <f>C24+ROUND(C29*3.2,0)</f>
        <v>148292</v>
      </c>
      <c r="D31" s="273"/>
      <c r="E31" s="273"/>
      <c r="F31" s="273"/>
    </row>
    <row r="32" spans="1:8" s="328" customFormat="1" x14ac:dyDescent="0.25">
      <c r="A32" s="27" t="s">
        <v>161</v>
      </c>
      <c r="B32" s="273"/>
      <c r="C32" s="19"/>
      <c r="D32" s="273"/>
      <c r="E32" s="273"/>
      <c r="F32" s="273"/>
    </row>
    <row r="33" spans="1:6" s="328" customFormat="1" x14ac:dyDescent="0.25">
      <c r="A33" s="29" t="s">
        <v>122</v>
      </c>
      <c r="B33" s="273"/>
      <c r="C33" s="19">
        <f>C34+C35+C42+C50+C51+C52+C53+C54</f>
        <v>27528</v>
      </c>
      <c r="D33" s="273"/>
      <c r="E33" s="273"/>
      <c r="F33" s="273"/>
    </row>
    <row r="34" spans="1:6" s="328" customFormat="1" x14ac:dyDescent="0.25">
      <c r="A34" s="29" t="s">
        <v>155</v>
      </c>
      <c r="B34" s="273"/>
      <c r="C34" s="19"/>
      <c r="D34" s="273"/>
      <c r="E34" s="273"/>
      <c r="F34" s="273"/>
    </row>
    <row r="35" spans="1:6" s="328" customFormat="1" ht="30" x14ac:dyDescent="0.25">
      <c r="A35" s="29" t="s">
        <v>156</v>
      </c>
      <c r="B35" s="273"/>
      <c r="C35" s="31">
        <f>C36+C37+C38+C40</f>
        <v>6231</v>
      </c>
      <c r="D35" s="273"/>
      <c r="E35" s="273"/>
      <c r="F35" s="273"/>
    </row>
    <row r="36" spans="1:6" s="328" customFormat="1" ht="30" x14ac:dyDescent="0.25">
      <c r="A36" s="29" t="s">
        <v>157</v>
      </c>
      <c r="B36" s="273"/>
      <c r="C36" s="31">
        <v>3338</v>
      </c>
      <c r="D36" s="273"/>
      <c r="E36" s="273"/>
      <c r="F36" s="273"/>
    </row>
    <row r="37" spans="1:6" s="328" customFormat="1" ht="30" x14ac:dyDescent="0.25">
      <c r="A37" s="29" t="s">
        <v>158</v>
      </c>
      <c r="B37" s="273"/>
      <c r="C37" s="31">
        <v>1001</v>
      </c>
      <c r="D37" s="273"/>
      <c r="E37" s="273"/>
      <c r="F37" s="273"/>
    </row>
    <row r="38" spans="1:6" s="328" customFormat="1" ht="45" x14ac:dyDescent="0.25">
      <c r="A38" s="29" t="s">
        <v>216</v>
      </c>
      <c r="B38" s="273"/>
      <c r="C38" s="31">
        <v>568</v>
      </c>
      <c r="D38" s="273"/>
      <c r="E38" s="273"/>
      <c r="F38" s="273"/>
    </row>
    <row r="39" spans="1:6" s="328" customFormat="1" x14ac:dyDescent="0.25">
      <c r="A39" s="32" t="s">
        <v>217</v>
      </c>
      <c r="B39" s="273"/>
      <c r="C39" s="31">
        <v>65</v>
      </c>
      <c r="D39" s="273"/>
      <c r="E39" s="273"/>
      <c r="F39" s="273"/>
    </row>
    <row r="40" spans="1:6" s="328" customFormat="1" ht="30" x14ac:dyDescent="0.25">
      <c r="A40" s="29" t="s">
        <v>218</v>
      </c>
      <c r="B40" s="273"/>
      <c r="C40" s="31">
        <v>1324</v>
      </c>
      <c r="D40" s="273"/>
      <c r="E40" s="273"/>
      <c r="F40" s="273"/>
    </row>
    <row r="41" spans="1:6" s="328" customFormat="1" x14ac:dyDescent="0.25">
      <c r="A41" s="32" t="s">
        <v>217</v>
      </c>
      <c r="B41" s="273"/>
      <c r="C41" s="31">
        <v>150</v>
      </c>
      <c r="D41" s="273"/>
      <c r="E41" s="273"/>
      <c r="F41" s="273"/>
    </row>
    <row r="42" spans="1:6" s="328" customFormat="1" ht="30" x14ac:dyDescent="0.25">
      <c r="A42" s="29" t="s">
        <v>186</v>
      </c>
      <c r="B42" s="273"/>
      <c r="C42" s="31">
        <f>C43+C44+C46+C48</f>
        <v>21297</v>
      </c>
      <c r="D42" s="273"/>
      <c r="E42" s="273"/>
      <c r="F42" s="273"/>
    </row>
    <row r="43" spans="1:6" s="328" customFormat="1" ht="30" x14ac:dyDescent="0.25">
      <c r="A43" s="29" t="s">
        <v>187</v>
      </c>
      <c r="B43" s="273"/>
      <c r="C43" s="19">
        <v>700</v>
      </c>
      <c r="D43" s="273"/>
      <c r="E43" s="273"/>
      <c r="F43" s="273"/>
    </row>
    <row r="44" spans="1:6" s="328" customFormat="1" ht="60" x14ac:dyDescent="0.25">
      <c r="A44" s="29" t="s">
        <v>219</v>
      </c>
      <c r="B44" s="273"/>
      <c r="C44" s="31">
        <v>17220</v>
      </c>
      <c r="D44" s="273"/>
      <c r="E44" s="273"/>
      <c r="F44" s="273"/>
    </row>
    <row r="45" spans="1:6" s="328" customFormat="1" x14ac:dyDescent="0.25">
      <c r="A45" s="32" t="s">
        <v>217</v>
      </c>
      <c r="B45" s="273"/>
      <c r="C45" s="31">
        <v>5500</v>
      </c>
      <c r="D45" s="273"/>
      <c r="E45" s="273"/>
      <c r="F45" s="273"/>
    </row>
    <row r="46" spans="1:6" s="328" customFormat="1" ht="45" x14ac:dyDescent="0.25">
      <c r="A46" s="29" t="s">
        <v>220</v>
      </c>
      <c r="B46" s="273"/>
      <c r="C46" s="31">
        <v>3377</v>
      </c>
      <c r="D46" s="273"/>
      <c r="E46" s="273"/>
      <c r="F46" s="273"/>
    </row>
    <row r="47" spans="1:6" s="328" customFormat="1" x14ac:dyDescent="0.25">
      <c r="A47" s="32" t="s">
        <v>217</v>
      </c>
      <c r="B47" s="273"/>
      <c r="C47" s="31">
        <v>2077</v>
      </c>
      <c r="D47" s="273"/>
      <c r="E47" s="273"/>
      <c r="F47" s="273"/>
    </row>
    <row r="48" spans="1:6" s="328" customFormat="1" ht="45" x14ac:dyDescent="0.25">
      <c r="A48" s="29" t="s">
        <v>221</v>
      </c>
      <c r="B48" s="273"/>
      <c r="C48" s="31"/>
      <c r="D48" s="273"/>
      <c r="E48" s="273"/>
      <c r="F48" s="273"/>
    </row>
    <row r="49" spans="1:9" s="328" customFormat="1" x14ac:dyDescent="0.25">
      <c r="A49" s="32" t="s">
        <v>217</v>
      </c>
      <c r="B49" s="273"/>
      <c r="C49" s="31"/>
      <c r="D49" s="273"/>
      <c r="E49" s="273"/>
      <c r="F49" s="273"/>
    </row>
    <row r="50" spans="1:9" s="328" customFormat="1" ht="45" x14ac:dyDescent="0.25">
      <c r="A50" s="29" t="s">
        <v>189</v>
      </c>
      <c r="B50" s="273"/>
      <c r="C50" s="31"/>
      <c r="D50" s="273"/>
      <c r="E50" s="273"/>
      <c r="F50" s="273"/>
    </row>
    <row r="51" spans="1:9" s="328" customFormat="1" ht="30" x14ac:dyDescent="0.25">
      <c r="A51" s="29" t="s">
        <v>190</v>
      </c>
      <c r="B51" s="273"/>
      <c r="C51" s="31"/>
      <c r="D51" s="273"/>
      <c r="E51" s="273"/>
      <c r="F51" s="273"/>
    </row>
    <row r="52" spans="1:9" s="328" customFormat="1" ht="30" x14ac:dyDescent="0.25">
      <c r="A52" s="29" t="s">
        <v>191</v>
      </c>
      <c r="B52" s="273"/>
      <c r="C52" s="31"/>
      <c r="D52" s="273"/>
      <c r="E52" s="273"/>
      <c r="F52" s="273"/>
    </row>
    <row r="53" spans="1:9" s="328" customFormat="1" x14ac:dyDescent="0.25">
      <c r="A53" s="29" t="s">
        <v>192</v>
      </c>
      <c r="B53" s="273"/>
      <c r="C53" s="19"/>
      <c r="D53" s="273"/>
      <c r="E53" s="273"/>
      <c r="F53" s="273"/>
    </row>
    <row r="54" spans="1:9" s="328" customFormat="1" x14ac:dyDescent="0.25">
      <c r="A54" s="29" t="s">
        <v>224</v>
      </c>
      <c r="B54" s="273"/>
      <c r="C54" s="19"/>
      <c r="D54" s="273"/>
      <c r="E54" s="273"/>
      <c r="F54" s="273"/>
    </row>
    <row r="55" spans="1:9" s="328" customFormat="1" x14ac:dyDescent="0.25">
      <c r="A55" s="33" t="s">
        <v>230</v>
      </c>
      <c r="B55" s="273"/>
      <c r="C55" s="19"/>
      <c r="D55" s="273"/>
      <c r="E55" s="273"/>
      <c r="F55" s="273"/>
    </row>
    <row r="56" spans="1:9" s="328" customFormat="1" x14ac:dyDescent="0.25">
      <c r="A56" s="34" t="s">
        <v>120</v>
      </c>
      <c r="B56" s="273"/>
      <c r="C56" s="19"/>
      <c r="D56" s="273"/>
      <c r="E56" s="273"/>
      <c r="F56" s="273"/>
    </row>
    <row r="57" spans="1:9" s="328" customFormat="1" x14ac:dyDescent="0.25">
      <c r="A57" s="33" t="s">
        <v>154</v>
      </c>
      <c r="B57" s="273"/>
      <c r="C57" s="19"/>
      <c r="D57" s="273"/>
      <c r="E57" s="273"/>
      <c r="F57" s="273"/>
    </row>
    <row r="58" spans="1:9" s="328" customFormat="1" ht="30" x14ac:dyDescent="0.25">
      <c r="A58" s="34" t="s">
        <v>121</v>
      </c>
      <c r="B58" s="273"/>
      <c r="C58" s="19">
        <v>13400</v>
      </c>
      <c r="D58" s="273"/>
      <c r="E58" s="273"/>
      <c r="F58" s="273"/>
    </row>
    <row r="59" spans="1:9" s="328" customFormat="1" ht="30" x14ac:dyDescent="0.25">
      <c r="A59" s="34" t="s">
        <v>166</v>
      </c>
      <c r="B59" s="273"/>
      <c r="C59" s="19">
        <v>910</v>
      </c>
      <c r="D59" s="273"/>
      <c r="E59" s="273"/>
      <c r="F59" s="273"/>
    </row>
    <row r="60" spans="1:9" s="328" customFormat="1" ht="16.5" customHeight="1" x14ac:dyDescent="0.25">
      <c r="A60" s="34" t="s">
        <v>222</v>
      </c>
      <c r="B60" s="273"/>
      <c r="C60" s="19"/>
      <c r="D60" s="273"/>
      <c r="E60" s="273"/>
      <c r="F60" s="273"/>
    </row>
    <row r="61" spans="1:9" s="328" customFormat="1" x14ac:dyDescent="0.25">
      <c r="A61" s="71" t="s">
        <v>160</v>
      </c>
      <c r="B61" s="28"/>
      <c r="C61" s="25">
        <f>C33+ROUND(C56*3.2,0)+C58</f>
        <v>40928</v>
      </c>
      <c r="D61" s="273"/>
      <c r="E61" s="273"/>
      <c r="F61" s="273"/>
      <c r="I61" s="361"/>
    </row>
    <row r="62" spans="1:9" s="328" customFormat="1" ht="16.5" customHeight="1" x14ac:dyDescent="0.25">
      <c r="A62" s="37" t="s">
        <v>159</v>
      </c>
      <c r="B62" s="273"/>
      <c r="C62" s="25">
        <f>C31+C61</f>
        <v>189220</v>
      </c>
      <c r="D62" s="273"/>
      <c r="E62" s="273"/>
      <c r="F62" s="273"/>
      <c r="I62" s="361"/>
    </row>
    <row r="63" spans="1:9" s="328" customFormat="1" ht="17.25" customHeight="1" x14ac:dyDescent="0.25">
      <c r="A63" s="41" t="s">
        <v>8</v>
      </c>
      <c r="B63" s="225"/>
      <c r="C63" s="273"/>
      <c r="D63" s="273"/>
      <c r="E63" s="273"/>
      <c r="F63" s="273"/>
    </row>
    <row r="64" spans="1:9" s="328" customFormat="1" ht="17.25" customHeight="1" x14ac:dyDescent="0.25">
      <c r="A64" s="102" t="s">
        <v>139</v>
      </c>
      <c r="B64" s="225"/>
      <c r="C64" s="273"/>
      <c r="D64" s="273"/>
      <c r="E64" s="273"/>
      <c r="F64" s="273"/>
    </row>
    <row r="65" spans="1:6" s="328" customFormat="1" ht="17.25" customHeight="1" x14ac:dyDescent="0.25">
      <c r="A65" s="43" t="s">
        <v>25</v>
      </c>
      <c r="B65" s="225">
        <v>300</v>
      </c>
      <c r="C65" s="273">
        <v>90</v>
      </c>
      <c r="D65" s="327">
        <v>10</v>
      </c>
      <c r="E65" s="321">
        <f t="shared" ref="E65:E70" si="2">ROUND(F65/B65,0)</f>
        <v>3</v>
      </c>
      <c r="F65" s="273">
        <f t="shared" ref="F65:F70" si="3">ROUND(C65*D65,0)</f>
        <v>900</v>
      </c>
    </row>
    <row r="66" spans="1:6" s="328" customFormat="1" ht="17.25" customHeight="1" x14ac:dyDescent="0.25">
      <c r="A66" s="43" t="s">
        <v>66</v>
      </c>
      <c r="B66" s="225">
        <v>300</v>
      </c>
      <c r="C66" s="273">
        <v>45</v>
      </c>
      <c r="D66" s="327">
        <v>12</v>
      </c>
      <c r="E66" s="321">
        <f t="shared" si="2"/>
        <v>2</v>
      </c>
      <c r="F66" s="273">
        <f t="shared" si="3"/>
        <v>540</v>
      </c>
    </row>
    <row r="67" spans="1:6" s="328" customFormat="1" ht="17.25" customHeight="1" x14ac:dyDescent="0.25">
      <c r="A67" s="43" t="s">
        <v>24</v>
      </c>
      <c r="B67" s="225">
        <v>300</v>
      </c>
      <c r="C67" s="273">
        <v>200</v>
      </c>
      <c r="D67" s="327">
        <v>11</v>
      </c>
      <c r="E67" s="321">
        <f t="shared" si="2"/>
        <v>7</v>
      </c>
      <c r="F67" s="273">
        <f t="shared" si="3"/>
        <v>2200</v>
      </c>
    </row>
    <row r="68" spans="1:6" s="328" customFormat="1" ht="17.25" customHeight="1" x14ac:dyDescent="0.25">
      <c r="A68" s="43" t="s">
        <v>29</v>
      </c>
      <c r="B68" s="225">
        <v>300</v>
      </c>
      <c r="C68" s="273">
        <v>60</v>
      </c>
      <c r="D68" s="327">
        <v>9</v>
      </c>
      <c r="E68" s="321">
        <f t="shared" si="2"/>
        <v>2</v>
      </c>
      <c r="F68" s="273">
        <f t="shared" si="3"/>
        <v>540</v>
      </c>
    </row>
    <row r="69" spans="1:6" s="328" customFormat="1" ht="17.25" customHeight="1" x14ac:dyDescent="0.25">
      <c r="A69" s="43" t="s">
        <v>26</v>
      </c>
      <c r="B69" s="225">
        <v>300</v>
      </c>
      <c r="C69" s="273">
        <v>70</v>
      </c>
      <c r="D69" s="327">
        <v>6.1</v>
      </c>
      <c r="E69" s="321">
        <f t="shared" si="2"/>
        <v>1</v>
      </c>
      <c r="F69" s="273">
        <f t="shared" si="3"/>
        <v>427</v>
      </c>
    </row>
    <row r="70" spans="1:6" s="328" customFormat="1" ht="17.25" customHeight="1" x14ac:dyDescent="0.25">
      <c r="A70" s="43" t="s">
        <v>13</v>
      </c>
      <c r="B70" s="225">
        <v>300</v>
      </c>
      <c r="C70" s="273">
        <v>290</v>
      </c>
      <c r="D70" s="327">
        <v>9</v>
      </c>
      <c r="E70" s="321">
        <f t="shared" si="2"/>
        <v>9</v>
      </c>
      <c r="F70" s="273">
        <f t="shared" si="3"/>
        <v>2610</v>
      </c>
    </row>
    <row r="71" spans="1:6" s="328" customFormat="1" ht="17.25" customHeight="1" x14ac:dyDescent="0.25">
      <c r="A71" s="74" t="s">
        <v>10</v>
      </c>
      <c r="B71" s="387"/>
      <c r="C71" s="277">
        <f>C65+C66+C67+C68+C69+C70</f>
        <v>755</v>
      </c>
      <c r="D71" s="323">
        <f>F71/C71</f>
        <v>9.5589403973509928</v>
      </c>
      <c r="E71" s="324">
        <f>E65+E66+E67+E68+E69+E70</f>
        <v>24</v>
      </c>
      <c r="F71" s="277">
        <f>F65+F66+F67+F68+F69+F70</f>
        <v>7217</v>
      </c>
    </row>
    <row r="72" spans="1:6" s="328" customFormat="1" ht="17.25" customHeight="1" x14ac:dyDescent="0.25">
      <c r="A72" s="102" t="s">
        <v>23</v>
      </c>
      <c r="B72" s="387"/>
      <c r="C72" s="277"/>
      <c r="D72" s="323"/>
      <c r="E72" s="324"/>
      <c r="F72" s="277"/>
    </row>
    <row r="73" spans="1:6" s="328" customFormat="1" ht="16.5" customHeight="1" x14ac:dyDescent="0.25">
      <c r="A73" s="168" t="s">
        <v>140</v>
      </c>
      <c r="B73" s="396">
        <v>240</v>
      </c>
      <c r="C73" s="397">
        <v>1120</v>
      </c>
      <c r="D73" s="398">
        <v>8</v>
      </c>
      <c r="E73" s="399">
        <f>ROUND(F73/B73,0)</f>
        <v>37</v>
      </c>
      <c r="F73" s="397">
        <f>ROUND(C73*D73,0)</f>
        <v>8960</v>
      </c>
    </row>
    <row r="74" spans="1:6" s="328" customFormat="1" ht="16.5" customHeight="1" x14ac:dyDescent="0.25">
      <c r="A74" s="400" t="s">
        <v>141</v>
      </c>
      <c r="B74" s="401"/>
      <c r="C74" s="402">
        <f>C73</f>
        <v>1120</v>
      </c>
      <c r="D74" s="323">
        <f>F74/C74</f>
        <v>8</v>
      </c>
      <c r="E74" s="402">
        <f>E73</f>
        <v>37</v>
      </c>
      <c r="F74" s="402">
        <f>F73</f>
        <v>8960</v>
      </c>
    </row>
    <row r="75" spans="1:6" ht="22.5" customHeight="1" x14ac:dyDescent="0.25">
      <c r="A75" s="206" t="s">
        <v>118</v>
      </c>
      <c r="B75" s="403"/>
      <c r="C75" s="331">
        <f>C71+C73</f>
        <v>1875</v>
      </c>
      <c r="D75" s="325">
        <f>F75/C75</f>
        <v>8.6277333333333335</v>
      </c>
      <c r="E75" s="404">
        <f>E71+E73</f>
        <v>61</v>
      </c>
      <c r="F75" s="404">
        <f>F71+F73</f>
        <v>16177</v>
      </c>
    </row>
    <row r="76" spans="1:6" ht="18.75" customHeight="1" x14ac:dyDescent="0.25">
      <c r="A76" s="405" t="s">
        <v>100</v>
      </c>
      <c r="B76" s="355"/>
      <c r="C76" s="406">
        <f>C77+C79</f>
        <v>9910</v>
      </c>
      <c r="D76" s="223"/>
      <c r="E76" s="355"/>
      <c r="F76" s="355"/>
    </row>
    <row r="77" spans="1:6" x14ac:dyDescent="0.25">
      <c r="A77" s="389" t="s">
        <v>193</v>
      </c>
      <c r="B77" s="369"/>
      <c r="C77" s="148">
        <f>C78</f>
        <v>9900</v>
      </c>
      <c r="D77" s="148"/>
      <c r="E77" s="407"/>
      <c r="F77" s="369"/>
    </row>
    <row r="78" spans="1:6" x14ac:dyDescent="0.25">
      <c r="A78" s="372" t="s">
        <v>194</v>
      </c>
      <c r="B78" s="369"/>
      <c r="C78" s="369">
        <v>9900</v>
      </c>
      <c r="D78" s="369"/>
      <c r="E78" s="369"/>
      <c r="F78" s="369"/>
    </row>
    <row r="79" spans="1:6" x14ac:dyDescent="0.25">
      <c r="A79" s="371" t="s">
        <v>195</v>
      </c>
      <c r="B79" s="369"/>
      <c r="C79" s="374">
        <f>C80+C81</f>
        <v>10</v>
      </c>
      <c r="D79" s="369"/>
      <c r="E79" s="369"/>
      <c r="F79" s="369"/>
    </row>
    <row r="80" spans="1:6" ht="30" x14ac:dyDescent="0.25">
      <c r="A80" s="372" t="s">
        <v>196</v>
      </c>
      <c r="B80" s="369"/>
      <c r="C80" s="374">
        <v>10</v>
      </c>
      <c r="D80" s="369"/>
      <c r="E80" s="369"/>
      <c r="F80" s="369"/>
    </row>
    <row r="81" spans="1:168" ht="15.75" thickBot="1" x14ac:dyDescent="0.3">
      <c r="A81" s="375" t="s">
        <v>197</v>
      </c>
      <c r="B81" s="376"/>
      <c r="C81" s="376">
        <v>0</v>
      </c>
      <c r="D81" s="376"/>
      <c r="E81" s="376"/>
      <c r="F81" s="376"/>
    </row>
    <row r="82" spans="1:168" s="409" customFormat="1" ht="17.25" customHeight="1" thickBot="1" x14ac:dyDescent="0.3">
      <c r="A82" s="208" t="s">
        <v>11</v>
      </c>
      <c r="B82" s="290"/>
      <c r="C82" s="408"/>
      <c r="D82" s="408"/>
      <c r="E82" s="408"/>
      <c r="F82" s="408"/>
      <c r="G82" s="287"/>
      <c r="H82" s="287"/>
      <c r="I82" s="287"/>
      <c r="J82" s="287"/>
      <c r="K82" s="287"/>
      <c r="L82" s="287"/>
      <c r="M82" s="287"/>
      <c r="N82" s="287"/>
      <c r="O82" s="287"/>
      <c r="P82" s="287"/>
      <c r="Q82" s="287"/>
      <c r="R82" s="287"/>
      <c r="S82" s="287"/>
      <c r="T82" s="287"/>
      <c r="U82" s="287"/>
      <c r="V82" s="287"/>
      <c r="W82" s="287"/>
      <c r="X82" s="287"/>
      <c r="Y82" s="287"/>
      <c r="Z82" s="287"/>
      <c r="AA82" s="287"/>
      <c r="AB82" s="287"/>
      <c r="AC82" s="287"/>
      <c r="AD82" s="287"/>
      <c r="AE82" s="287"/>
      <c r="AF82" s="287"/>
      <c r="AG82" s="287"/>
      <c r="AH82" s="287"/>
      <c r="AI82" s="287"/>
      <c r="AJ82" s="287"/>
      <c r="AK82" s="287"/>
      <c r="AL82" s="287"/>
      <c r="AM82" s="287"/>
      <c r="AN82" s="287"/>
      <c r="AO82" s="287"/>
      <c r="AP82" s="287"/>
      <c r="AQ82" s="287"/>
      <c r="AR82" s="287"/>
      <c r="AS82" s="287"/>
      <c r="AT82" s="287"/>
      <c r="AU82" s="287"/>
      <c r="AV82" s="287"/>
      <c r="AW82" s="287"/>
      <c r="AX82" s="287"/>
      <c r="AY82" s="287"/>
      <c r="AZ82" s="287"/>
      <c r="BA82" s="287"/>
      <c r="BB82" s="287"/>
      <c r="BC82" s="287"/>
      <c r="BD82" s="287"/>
      <c r="BE82" s="287"/>
      <c r="BF82" s="287"/>
      <c r="BG82" s="287"/>
      <c r="BH82" s="287"/>
      <c r="BI82" s="287"/>
      <c r="BJ82" s="287"/>
      <c r="BK82" s="287"/>
      <c r="BL82" s="287"/>
      <c r="BM82" s="287"/>
      <c r="BN82" s="287"/>
      <c r="BO82" s="287"/>
      <c r="BP82" s="287"/>
      <c r="BQ82" s="287"/>
      <c r="BR82" s="287"/>
      <c r="BS82" s="287"/>
      <c r="BT82" s="287"/>
      <c r="BU82" s="287"/>
      <c r="BV82" s="287"/>
      <c r="BW82" s="287"/>
      <c r="BX82" s="287"/>
      <c r="BY82" s="287"/>
      <c r="BZ82" s="287"/>
      <c r="CA82" s="287"/>
      <c r="CB82" s="287"/>
      <c r="CC82" s="287"/>
      <c r="CD82" s="287"/>
      <c r="CE82" s="287"/>
      <c r="CF82" s="287"/>
      <c r="CG82" s="287"/>
      <c r="CH82" s="287"/>
      <c r="CI82" s="287"/>
      <c r="CJ82" s="287"/>
      <c r="CK82" s="287"/>
      <c r="CL82" s="287"/>
      <c r="CM82" s="287"/>
      <c r="CN82" s="287"/>
      <c r="CO82" s="287"/>
      <c r="CP82" s="287"/>
      <c r="CQ82" s="287"/>
      <c r="CR82" s="287"/>
      <c r="CS82" s="287"/>
      <c r="CT82" s="287"/>
      <c r="CU82" s="287"/>
      <c r="CV82" s="287"/>
      <c r="CW82" s="287"/>
      <c r="CX82" s="287"/>
      <c r="CY82" s="287"/>
      <c r="CZ82" s="287"/>
      <c r="DA82" s="287"/>
      <c r="DB82" s="287"/>
      <c r="DC82" s="287"/>
      <c r="DD82" s="287"/>
      <c r="DE82" s="287"/>
      <c r="DF82" s="287"/>
      <c r="DG82" s="287"/>
      <c r="DH82" s="287"/>
      <c r="DI82" s="287"/>
      <c r="DJ82" s="287"/>
      <c r="DK82" s="287"/>
      <c r="DL82" s="287"/>
      <c r="DM82" s="287"/>
      <c r="DN82" s="287"/>
      <c r="DO82" s="287"/>
      <c r="DP82" s="287"/>
      <c r="DQ82" s="287"/>
      <c r="DR82" s="287"/>
      <c r="DS82" s="287"/>
      <c r="DT82" s="287"/>
      <c r="DU82" s="287"/>
      <c r="DV82" s="287"/>
      <c r="DW82" s="287"/>
      <c r="DX82" s="287"/>
      <c r="DY82" s="287"/>
      <c r="DZ82" s="287"/>
      <c r="EA82" s="287"/>
      <c r="EB82" s="287"/>
      <c r="EC82" s="287"/>
      <c r="ED82" s="287"/>
      <c r="EE82" s="287"/>
      <c r="EF82" s="287"/>
      <c r="EG82" s="287"/>
      <c r="EH82" s="287"/>
      <c r="EI82" s="287"/>
      <c r="EJ82" s="287"/>
      <c r="EK82" s="287"/>
      <c r="EL82" s="287"/>
      <c r="EM82" s="287"/>
      <c r="EN82" s="287"/>
      <c r="EO82" s="287"/>
      <c r="EP82" s="287"/>
      <c r="EQ82" s="287"/>
      <c r="ER82" s="287"/>
      <c r="ES82" s="287"/>
      <c r="ET82" s="287"/>
      <c r="EU82" s="287"/>
      <c r="EV82" s="287"/>
      <c r="EW82" s="287"/>
      <c r="EX82" s="287"/>
      <c r="EY82" s="287"/>
      <c r="EZ82" s="287"/>
      <c r="FA82" s="287"/>
      <c r="FB82" s="287"/>
      <c r="FC82" s="287"/>
      <c r="FD82" s="287"/>
      <c r="FE82" s="287"/>
      <c r="FF82" s="287"/>
      <c r="FG82" s="287"/>
      <c r="FH82" s="287"/>
      <c r="FI82" s="287"/>
      <c r="FJ82" s="287"/>
      <c r="FK82" s="287"/>
      <c r="FL82" s="287"/>
    </row>
    <row r="83" spans="1:168" ht="17.25" hidden="1" customHeight="1" x14ac:dyDescent="0.25">
      <c r="A83" s="156" t="s">
        <v>210</v>
      </c>
      <c r="B83" s="157"/>
      <c r="C83" s="157"/>
      <c r="D83" s="157"/>
      <c r="E83" s="157"/>
      <c r="F83" s="157"/>
    </row>
    <row r="84" spans="1:168" ht="15.75" hidden="1" x14ac:dyDescent="0.25">
      <c r="A84" s="158" t="s">
        <v>5</v>
      </c>
      <c r="B84" s="159"/>
      <c r="C84" s="171">
        <f>C21</f>
        <v>5135</v>
      </c>
      <c r="D84" s="325">
        <f>F84/C84</f>
        <v>8.932229795520934</v>
      </c>
      <c r="E84" s="171">
        <f>E21</f>
        <v>140</v>
      </c>
      <c r="F84" s="171">
        <f>F21</f>
        <v>45867</v>
      </c>
    </row>
    <row r="85" spans="1:168" ht="15.75" hidden="1" x14ac:dyDescent="0.25">
      <c r="A85" s="158" t="s">
        <v>211</v>
      </c>
      <c r="B85" s="159"/>
      <c r="C85" s="159"/>
      <c r="D85" s="274"/>
      <c r="E85" s="159"/>
      <c r="F85" s="159"/>
    </row>
    <row r="86" spans="1:168" hidden="1" x14ac:dyDescent="0.25">
      <c r="A86" s="29" t="s">
        <v>122</v>
      </c>
      <c r="B86" s="30"/>
      <c r="C86" s="30">
        <f>C24+C33</f>
        <v>54220</v>
      </c>
      <c r="D86" s="274"/>
      <c r="E86" s="30"/>
      <c r="F86" s="30"/>
    </row>
    <row r="87" spans="1:168" hidden="1" x14ac:dyDescent="0.25">
      <c r="A87" s="34" t="s">
        <v>120</v>
      </c>
      <c r="B87" s="159"/>
      <c r="C87" s="159">
        <f>C29</f>
        <v>38000</v>
      </c>
      <c r="D87" s="274"/>
      <c r="E87" s="159"/>
      <c r="F87" s="159"/>
    </row>
    <row r="88" spans="1:168" ht="30" hidden="1" x14ac:dyDescent="0.25">
      <c r="A88" s="34" t="s">
        <v>121</v>
      </c>
      <c r="B88" s="159"/>
      <c r="C88" s="159">
        <f>C58</f>
        <v>13400</v>
      </c>
      <c r="D88" s="274"/>
      <c r="E88" s="159"/>
      <c r="F88" s="159"/>
    </row>
    <row r="89" spans="1:168" ht="15.75" hidden="1" x14ac:dyDescent="0.25">
      <c r="A89" s="161" t="s">
        <v>212</v>
      </c>
      <c r="B89" s="159"/>
      <c r="C89" s="160">
        <f>C86+ROUND(C87*3.2,0)+C88</f>
        <v>189220</v>
      </c>
      <c r="D89" s="274"/>
      <c r="E89" s="159"/>
      <c r="F89" s="159"/>
    </row>
    <row r="90" spans="1:168" hidden="1" x14ac:dyDescent="0.25">
      <c r="A90" s="74" t="s">
        <v>8</v>
      </c>
      <c r="B90" s="159"/>
      <c r="C90" s="159"/>
      <c r="D90" s="274"/>
      <c r="E90" s="159"/>
      <c r="F90" s="159"/>
    </row>
    <row r="91" spans="1:168" hidden="1" x14ac:dyDescent="0.25">
      <c r="A91" s="74" t="s">
        <v>213</v>
      </c>
      <c r="B91" s="159"/>
      <c r="C91" s="302">
        <f>C71</f>
        <v>755</v>
      </c>
      <c r="D91" s="410">
        <f t="shared" ref="D91:D96" si="4">F91/C91</f>
        <v>9.5589403973509928</v>
      </c>
      <c r="E91" s="302">
        <f>E71</f>
        <v>24</v>
      </c>
      <c r="F91" s="302">
        <f>F71</f>
        <v>7217</v>
      </c>
    </row>
    <row r="92" spans="1:168" hidden="1" x14ac:dyDescent="0.25">
      <c r="A92" s="167" t="s">
        <v>23</v>
      </c>
      <c r="B92" s="159"/>
      <c r="C92" s="159"/>
      <c r="D92" s="274"/>
      <c r="E92" s="159"/>
      <c r="F92" s="159"/>
    </row>
    <row r="93" spans="1:168" hidden="1" x14ac:dyDescent="0.25">
      <c r="A93" s="168" t="s">
        <v>140</v>
      </c>
      <c r="B93" s="159"/>
      <c r="C93" s="159">
        <f>C73</f>
        <v>1120</v>
      </c>
      <c r="D93" s="274">
        <f t="shared" si="4"/>
        <v>8</v>
      </c>
      <c r="E93" s="159">
        <f>E73</f>
        <v>37</v>
      </c>
      <c r="F93" s="159">
        <f>F73</f>
        <v>8960</v>
      </c>
    </row>
    <row r="94" spans="1:168" hidden="1" x14ac:dyDescent="0.25">
      <c r="A94" s="168" t="s">
        <v>13</v>
      </c>
      <c r="B94" s="159"/>
      <c r="C94" s="159"/>
      <c r="D94" s="274"/>
      <c r="E94" s="159"/>
      <c r="F94" s="159"/>
    </row>
    <row r="95" spans="1:168" hidden="1" x14ac:dyDescent="0.25">
      <c r="A95" s="169" t="s">
        <v>141</v>
      </c>
      <c r="B95" s="159"/>
      <c r="C95" s="159">
        <f>C74</f>
        <v>1120</v>
      </c>
      <c r="D95" s="274">
        <f t="shared" si="4"/>
        <v>8</v>
      </c>
      <c r="E95" s="159">
        <f>E74</f>
        <v>37</v>
      </c>
      <c r="F95" s="159">
        <f>F74</f>
        <v>8960</v>
      </c>
    </row>
    <row r="96" spans="1:168" ht="18.75" hidden="1" customHeight="1" x14ac:dyDescent="0.25">
      <c r="A96" s="170" t="s">
        <v>214</v>
      </c>
      <c r="B96" s="171"/>
      <c r="C96" s="171">
        <f>C75</f>
        <v>1875</v>
      </c>
      <c r="D96" s="325">
        <f t="shared" si="4"/>
        <v>8.6277333333333335</v>
      </c>
      <c r="E96" s="171">
        <f>E75</f>
        <v>61</v>
      </c>
      <c r="F96" s="171">
        <f>F75</f>
        <v>16177</v>
      </c>
    </row>
    <row r="97" spans="1:6" ht="30" hidden="1" x14ac:dyDescent="0.25">
      <c r="A97" s="173" t="s">
        <v>215</v>
      </c>
      <c r="B97" s="174"/>
      <c r="C97" s="174"/>
      <c r="D97" s="274"/>
      <c r="E97" s="174"/>
      <c r="F97" s="174"/>
    </row>
    <row r="98" spans="1:6" ht="31.5" hidden="1" x14ac:dyDescent="0.25">
      <c r="A98" s="58" t="s">
        <v>180</v>
      </c>
      <c r="B98" s="174"/>
      <c r="C98" s="174"/>
      <c r="D98" s="174"/>
      <c r="E98" s="174"/>
      <c r="F98" s="174"/>
    </row>
    <row r="99" spans="1:6" ht="31.5" hidden="1" x14ac:dyDescent="0.25">
      <c r="A99" s="58" t="s">
        <v>181</v>
      </c>
      <c r="B99" s="174"/>
      <c r="C99" s="174"/>
      <c r="D99" s="174"/>
      <c r="E99" s="174"/>
      <c r="F99" s="174"/>
    </row>
    <row r="100" spans="1:6" ht="15.75" hidden="1" x14ac:dyDescent="0.25">
      <c r="A100" s="58" t="s">
        <v>227</v>
      </c>
      <c r="B100" s="174"/>
      <c r="C100" s="174"/>
      <c r="D100" s="174"/>
      <c r="E100" s="174"/>
      <c r="F100" s="174"/>
    </row>
    <row r="101" spans="1:6" ht="15.75" hidden="1" x14ac:dyDescent="0.25">
      <c r="A101" s="60" t="s">
        <v>150</v>
      </c>
      <c r="B101" s="174"/>
      <c r="C101" s="174"/>
      <c r="D101" s="174"/>
      <c r="E101" s="174"/>
      <c r="F101" s="174"/>
    </row>
    <row r="102" spans="1:6" ht="15.75" hidden="1" x14ac:dyDescent="0.25">
      <c r="A102" s="176" t="s">
        <v>198</v>
      </c>
      <c r="B102" s="159"/>
      <c r="C102" s="159">
        <f t="shared" ref="C102:C107" si="5">C76</f>
        <v>9910</v>
      </c>
      <c r="D102" s="411"/>
      <c r="E102" s="159"/>
      <c r="F102" s="174"/>
    </row>
    <row r="103" spans="1:6" ht="15.75" hidden="1" x14ac:dyDescent="0.25">
      <c r="A103" s="177" t="s">
        <v>193</v>
      </c>
      <c r="B103" s="159"/>
      <c r="C103" s="159">
        <f t="shared" si="5"/>
        <v>9900</v>
      </c>
      <c r="D103" s="159"/>
      <c r="E103" s="159"/>
      <c r="F103" s="174"/>
    </row>
    <row r="104" spans="1:6" ht="15.75" hidden="1" x14ac:dyDescent="0.25">
      <c r="A104" s="178" t="s">
        <v>194</v>
      </c>
      <c r="B104" s="159"/>
      <c r="C104" s="159">
        <f t="shared" si="5"/>
        <v>9900</v>
      </c>
      <c r="D104" s="159"/>
      <c r="E104" s="159"/>
      <c r="F104" s="174"/>
    </row>
    <row r="105" spans="1:6" ht="15.75" hidden="1" x14ac:dyDescent="0.25">
      <c r="A105" s="177" t="s">
        <v>195</v>
      </c>
      <c r="B105" s="159"/>
      <c r="C105" s="159">
        <f t="shared" si="5"/>
        <v>10</v>
      </c>
      <c r="D105" s="159"/>
      <c r="E105" s="159"/>
      <c r="F105" s="174"/>
    </row>
    <row r="106" spans="1:6" ht="31.5" hidden="1" x14ac:dyDescent="0.25">
      <c r="A106" s="179" t="s">
        <v>196</v>
      </c>
      <c r="B106" s="159"/>
      <c r="C106" s="159">
        <f t="shared" si="5"/>
        <v>10</v>
      </c>
      <c r="D106" s="159"/>
      <c r="E106" s="159"/>
      <c r="F106" s="174"/>
    </row>
    <row r="107" spans="1:6" ht="16.5" hidden="1" thickBot="1" x14ac:dyDescent="0.3">
      <c r="A107" s="180" t="s">
        <v>197</v>
      </c>
      <c r="B107" s="181"/>
      <c r="C107" s="181">
        <f t="shared" si="5"/>
        <v>0</v>
      </c>
      <c r="D107" s="181"/>
      <c r="E107" s="181"/>
      <c r="F107" s="181"/>
    </row>
  </sheetData>
  <mergeCells count="6">
    <mergeCell ref="A2:F3"/>
    <mergeCell ref="B4:B6"/>
    <mergeCell ref="F4:F6"/>
    <mergeCell ref="D4:D6"/>
    <mergeCell ref="E4:E6"/>
    <mergeCell ref="C4:C6"/>
  </mergeCells>
  <pageMargins left="0.39370078740157483" right="0" top="0.31496062992125984" bottom="0.19685039370078741" header="0" footer="0"/>
  <pageSetup paperSize="9" scale="85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R119"/>
  <sheetViews>
    <sheetView zoomScale="80" zoomScaleNormal="80" zoomScaleSheetLayoutView="115" workbookViewId="0">
      <pane xSplit="1" ySplit="7" topLeftCell="B8" activePane="bottomRight" state="frozen"/>
      <selection activeCell="C26" sqref="C26"/>
      <selection pane="topRight" activeCell="C26" sqref="C26"/>
      <selection pane="bottomLeft" activeCell="C26" sqref="C26"/>
      <selection pane="bottomRight" activeCell="C26" sqref="C26"/>
    </sheetView>
  </sheetViews>
  <sheetFormatPr defaultColWidth="11.42578125" defaultRowHeight="15" x14ac:dyDescent="0.25"/>
  <cols>
    <col min="1" max="1" width="48.85546875" style="287" customWidth="1"/>
    <col min="2" max="2" width="13.140625" style="287" customWidth="1"/>
    <col min="3" max="3" width="13.7109375" style="287" customWidth="1"/>
    <col min="4" max="4" width="12.42578125" style="287" customWidth="1"/>
    <col min="5" max="5" width="12" style="287" customWidth="1"/>
    <col min="6" max="6" width="12.42578125" style="287" customWidth="1"/>
    <col min="7" max="16384" width="11.42578125" style="287"/>
  </cols>
  <sheetData>
    <row r="2" spans="1:6" s="182" customFormat="1" ht="34.5" customHeight="1" x14ac:dyDescent="0.25">
      <c r="A2" s="348" t="s">
        <v>248</v>
      </c>
      <c r="B2" s="333"/>
      <c r="C2" s="333"/>
      <c r="D2" s="333"/>
      <c r="E2" s="333"/>
      <c r="F2" s="333"/>
    </row>
    <row r="3" spans="1:6" ht="15.75" thickBot="1" x14ac:dyDescent="0.3">
      <c r="A3" s="333"/>
      <c r="B3" s="333"/>
      <c r="C3" s="333"/>
      <c r="D3" s="333"/>
      <c r="E3" s="333"/>
      <c r="F3" s="333"/>
    </row>
    <row r="4" spans="1:6" ht="33" customHeight="1" x14ac:dyDescent="0.3">
      <c r="A4" s="3" t="s">
        <v>201</v>
      </c>
      <c r="B4" s="339" t="s">
        <v>1</v>
      </c>
      <c r="C4" s="345" t="s">
        <v>199</v>
      </c>
      <c r="D4" s="342" t="s">
        <v>0</v>
      </c>
      <c r="E4" s="339" t="s">
        <v>2</v>
      </c>
      <c r="F4" s="336" t="s">
        <v>3</v>
      </c>
    </row>
    <row r="5" spans="1:6" ht="21.75" customHeight="1" x14ac:dyDescent="0.3">
      <c r="A5" s="4"/>
      <c r="B5" s="340"/>
      <c r="C5" s="346"/>
      <c r="D5" s="343"/>
      <c r="E5" s="340"/>
      <c r="F5" s="337"/>
    </row>
    <row r="6" spans="1:6" ht="60.75" customHeight="1" thickBot="1" x14ac:dyDescent="0.3">
      <c r="A6" s="5" t="s">
        <v>4</v>
      </c>
      <c r="B6" s="341"/>
      <c r="C6" s="347"/>
      <c r="D6" s="344"/>
      <c r="E6" s="341"/>
      <c r="F6" s="338"/>
    </row>
    <row r="7" spans="1:6" ht="15.75" thickBot="1" x14ac:dyDescent="0.3">
      <c r="A7" s="6">
        <v>1</v>
      </c>
      <c r="B7" s="7">
        <v>2</v>
      </c>
      <c r="C7" s="8">
        <v>3</v>
      </c>
      <c r="D7" s="8">
        <v>4</v>
      </c>
      <c r="E7" s="8">
        <v>5</v>
      </c>
      <c r="F7" s="8">
        <v>6</v>
      </c>
    </row>
    <row r="8" spans="1:6" ht="30.75" customHeight="1" x14ac:dyDescent="0.25">
      <c r="A8" s="391" t="s">
        <v>138</v>
      </c>
      <c r="B8" s="262"/>
      <c r="C8" s="392"/>
      <c r="D8" s="392"/>
      <c r="E8" s="392"/>
      <c r="F8" s="392"/>
    </row>
    <row r="9" spans="1:6" x14ac:dyDescent="0.25">
      <c r="A9" s="192" t="s">
        <v>5</v>
      </c>
      <c r="B9" s="355"/>
      <c r="C9" s="321"/>
      <c r="D9" s="321"/>
      <c r="E9" s="321"/>
      <c r="F9" s="321"/>
    </row>
    <row r="10" spans="1:6" x14ac:dyDescent="0.25">
      <c r="A10" s="148" t="s">
        <v>24</v>
      </c>
      <c r="B10" s="191">
        <v>340</v>
      </c>
      <c r="C10" s="273">
        <v>1030</v>
      </c>
      <c r="D10" s="327">
        <v>10.1</v>
      </c>
      <c r="E10" s="321">
        <f t="shared" ref="E10:E18" si="0">ROUND(F10/B10,0)</f>
        <v>31</v>
      </c>
      <c r="F10" s="273">
        <f t="shared" ref="F10:F18" si="1">ROUND(C10*D10,0)</f>
        <v>10403</v>
      </c>
    </row>
    <row r="11" spans="1:6" x14ac:dyDescent="0.25">
      <c r="A11" s="148" t="s">
        <v>13</v>
      </c>
      <c r="B11" s="191">
        <v>340</v>
      </c>
      <c r="C11" s="273">
        <v>920</v>
      </c>
      <c r="D11" s="327">
        <v>9</v>
      </c>
      <c r="E11" s="321">
        <f t="shared" si="0"/>
        <v>24</v>
      </c>
      <c r="F11" s="273">
        <f t="shared" si="1"/>
        <v>8280</v>
      </c>
    </row>
    <row r="12" spans="1:6" x14ac:dyDescent="0.25">
      <c r="A12" s="148" t="s">
        <v>26</v>
      </c>
      <c r="B12" s="191">
        <v>340</v>
      </c>
      <c r="C12" s="273">
        <v>600</v>
      </c>
      <c r="D12" s="327">
        <v>6.1</v>
      </c>
      <c r="E12" s="321">
        <f t="shared" si="0"/>
        <v>11</v>
      </c>
      <c r="F12" s="273">
        <f t="shared" si="1"/>
        <v>3660</v>
      </c>
    </row>
    <row r="13" spans="1:6" x14ac:dyDescent="0.25">
      <c r="A13" s="148" t="s">
        <v>31</v>
      </c>
      <c r="B13" s="191">
        <v>300</v>
      </c>
      <c r="C13" s="273">
        <v>320</v>
      </c>
      <c r="D13" s="327">
        <v>5.2</v>
      </c>
      <c r="E13" s="321">
        <f t="shared" si="0"/>
        <v>6</v>
      </c>
      <c r="F13" s="273">
        <f t="shared" si="1"/>
        <v>1664</v>
      </c>
    </row>
    <row r="14" spans="1:6" x14ac:dyDescent="0.25">
      <c r="A14" s="148" t="s">
        <v>27</v>
      </c>
      <c r="B14" s="191">
        <v>340</v>
      </c>
      <c r="C14" s="273">
        <v>160</v>
      </c>
      <c r="D14" s="327">
        <v>8</v>
      </c>
      <c r="E14" s="321">
        <f t="shared" si="0"/>
        <v>4</v>
      </c>
      <c r="F14" s="273">
        <f t="shared" si="1"/>
        <v>1280</v>
      </c>
    </row>
    <row r="15" spans="1:6" x14ac:dyDescent="0.25">
      <c r="A15" s="148" t="s">
        <v>66</v>
      </c>
      <c r="B15" s="191">
        <v>340</v>
      </c>
      <c r="C15" s="273">
        <v>570</v>
      </c>
      <c r="D15" s="327">
        <v>12</v>
      </c>
      <c r="E15" s="321">
        <f t="shared" si="0"/>
        <v>20</v>
      </c>
      <c r="F15" s="273">
        <f t="shared" si="1"/>
        <v>6840</v>
      </c>
    </row>
    <row r="16" spans="1:6" x14ac:dyDescent="0.25">
      <c r="A16" s="148" t="s">
        <v>29</v>
      </c>
      <c r="B16" s="191">
        <v>320</v>
      </c>
      <c r="C16" s="273">
        <v>1050</v>
      </c>
      <c r="D16" s="327">
        <v>9</v>
      </c>
      <c r="E16" s="321">
        <f t="shared" si="0"/>
        <v>30</v>
      </c>
      <c r="F16" s="273">
        <f t="shared" si="1"/>
        <v>9450</v>
      </c>
    </row>
    <row r="17" spans="1:10" x14ac:dyDescent="0.25">
      <c r="A17" s="148" t="s">
        <v>30</v>
      </c>
      <c r="B17" s="191">
        <v>270</v>
      </c>
      <c r="C17" s="273">
        <v>290</v>
      </c>
      <c r="D17" s="327">
        <v>7.1</v>
      </c>
      <c r="E17" s="321">
        <f t="shared" si="0"/>
        <v>8</v>
      </c>
      <c r="F17" s="273">
        <f t="shared" si="1"/>
        <v>2059</v>
      </c>
    </row>
    <row r="18" spans="1:10" x14ac:dyDescent="0.25">
      <c r="A18" s="148" t="s">
        <v>67</v>
      </c>
      <c r="B18" s="191">
        <v>340</v>
      </c>
      <c r="C18" s="273">
        <v>300</v>
      </c>
      <c r="D18" s="327">
        <v>12.4</v>
      </c>
      <c r="E18" s="321">
        <f t="shared" si="0"/>
        <v>11</v>
      </c>
      <c r="F18" s="273">
        <f t="shared" si="1"/>
        <v>3720</v>
      </c>
    </row>
    <row r="19" spans="1:10" s="328" customFormat="1" ht="15" customHeight="1" x14ac:dyDescent="0.2">
      <c r="A19" s="383" t="s">
        <v>6</v>
      </c>
      <c r="B19" s="137"/>
      <c r="C19" s="393">
        <f>SUM(C10:C18)</f>
        <v>5240</v>
      </c>
      <c r="D19" s="325">
        <f>F19/C19</f>
        <v>9.0374045801526712</v>
      </c>
      <c r="E19" s="393">
        <f>SUM(E10:E18)</f>
        <v>145</v>
      </c>
      <c r="F19" s="331">
        <f>SUM(F10:F18)</f>
        <v>47356</v>
      </c>
    </row>
    <row r="20" spans="1:10" s="328" customFormat="1" ht="15.75" x14ac:dyDescent="0.25">
      <c r="A20" s="162" t="s">
        <v>7</v>
      </c>
      <c r="B20" s="331"/>
      <c r="C20" s="331"/>
      <c r="D20" s="331"/>
      <c r="E20" s="331"/>
      <c r="F20" s="331"/>
    </row>
    <row r="21" spans="1:10" s="328" customFormat="1" x14ac:dyDescent="0.25">
      <c r="A21" s="27" t="s">
        <v>162</v>
      </c>
      <c r="B21" s="331"/>
      <c r="C21" s="412"/>
      <c r="D21" s="331"/>
      <c r="E21" s="331"/>
      <c r="F21" s="331"/>
    </row>
    <row r="22" spans="1:10" s="328" customFormat="1" x14ac:dyDescent="0.25">
      <c r="A22" s="29" t="s">
        <v>122</v>
      </c>
      <c r="B22" s="331"/>
      <c r="C22" s="19">
        <f>C23+C24+C25+C26</f>
        <v>19356</v>
      </c>
      <c r="D22" s="331"/>
      <c r="E22" s="331"/>
      <c r="F22" s="331"/>
    </row>
    <row r="23" spans="1:10" s="328" customFormat="1" x14ac:dyDescent="0.25">
      <c r="A23" s="29" t="s">
        <v>155</v>
      </c>
      <c r="B23" s="331"/>
      <c r="C23" s="19"/>
      <c r="D23" s="331"/>
      <c r="E23" s="331"/>
      <c r="F23" s="331"/>
    </row>
    <row r="24" spans="1:10" s="328" customFormat="1" ht="30" x14ac:dyDescent="0.25">
      <c r="A24" s="29" t="s">
        <v>183</v>
      </c>
      <c r="B24" s="331"/>
      <c r="C24" s="15"/>
      <c r="D24" s="331"/>
      <c r="E24" s="331"/>
      <c r="F24" s="331"/>
    </row>
    <row r="25" spans="1:10" s="328" customFormat="1" ht="30" x14ac:dyDescent="0.25">
      <c r="A25" s="29" t="s">
        <v>184</v>
      </c>
      <c r="B25" s="331"/>
      <c r="C25" s="273">
        <v>300</v>
      </c>
      <c r="D25" s="331"/>
      <c r="E25" s="331"/>
      <c r="F25" s="331"/>
    </row>
    <row r="26" spans="1:10" s="328" customFormat="1" x14ac:dyDescent="0.25">
      <c r="A26" s="29" t="s">
        <v>185</v>
      </c>
      <c r="B26" s="331"/>
      <c r="C26" s="273">
        <v>19056</v>
      </c>
      <c r="D26" s="331"/>
      <c r="E26" s="331"/>
      <c r="F26" s="331"/>
      <c r="H26" s="361"/>
    </row>
    <row r="27" spans="1:10" s="328" customFormat="1" x14ac:dyDescent="0.25">
      <c r="A27" s="34" t="s">
        <v>120</v>
      </c>
      <c r="B27" s="331"/>
      <c r="C27" s="15">
        <v>98649</v>
      </c>
      <c r="D27" s="331"/>
      <c r="E27" s="331"/>
      <c r="F27" s="331"/>
      <c r="H27" s="361"/>
      <c r="J27" s="361"/>
    </row>
    <row r="28" spans="1:10" s="328" customFormat="1" x14ac:dyDescent="0.25">
      <c r="A28" s="33" t="s">
        <v>154</v>
      </c>
      <c r="B28" s="331"/>
      <c r="C28" s="19">
        <v>130000</v>
      </c>
      <c r="D28" s="331"/>
      <c r="E28" s="331"/>
      <c r="F28" s="331"/>
    </row>
    <row r="29" spans="1:10" s="328" customFormat="1" ht="14.25" x14ac:dyDescent="0.2">
      <c r="A29" s="37" t="s">
        <v>132</v>
      </c>
      <c r="B29" s="331"/>
      <c r="C29" s="25">
        <f>C22+ROUND(C27*3.2,0)</f>
        <v>335033</v>
      </c>
      <c r="D29" s="331"/>
      <c r="E29" s="331"/>
      <c r="F29" s="331"/>
    </row>
    <row r="30" spans="1:10" s="328" customFormat="1" x14ac:dyDescent="0.25">
      <c r="A30" s="27" t="s">
        <v>161</v>
      </c>
      <c r="B30" s="331"/>
      <c r="C30" s="19"/>
      <c r="D30" s="331"/>
      <c r="E30" s="331"/>
      <c r="F30" s="331"/>
    </row>
    <row r="31" spans="1:10" s="328" customFormat="1" x14ac:dyDescent="0.25">
      <c r="A31" s="29" t="s">
        <v>122</v>
      </c>
      <c r="B31" s="331"/>
      <c r="C31" s="19">
        <f>C32+C33+C40+C48+C49+C50+C51+C52</f>
        <v>29754</v>
      </c>
      <c r="D31" s="331"/>
      <c r="E31" s="331"/>
      <c r="F31" s="331"/>
    </row>
    <row r="32" spans="1:10" s="328" customFormat="1" x14ac:dyDescent="0.25">
      <c r="A32" s="29" t="s">
        <v>155</v>
      </c>
      <c r="B32" s="331"/>
      <c r="C32" s="19"/>
      <c r="D32" s="331"/>
      <c r="E32" s="331"/>
      <c r="F32" s="331"/>
    </row>
    <row r="33" spans="1:6" s="328" customFormat="1" ht="30" x14ac:dyDescent="0.25">
      <c r="A33" s="29" t="s">
        <v>156</v>
      </c>
      <c r="B33" s="331"/>
      <c r="C33" s="31">
        <f>C34+C35+C36+C38</f>
        <v>8968</v>
      </c>
      <c r="D33" s="331"/>
      <c r="E33" s="331"/>
      <c r="F33" s="331"/>
    </row>
    <row r="34" spans="1:6" s="328" customFormat="1" ht="30" x14ac:dyDescent="0.25">
      <c r="A34" s="29" t="s">
        <v>157</v>
      </c>
      <c r="B34" s="331"/>
      <c r="C34" s="31">
        <v>5485</v>
      </c>
      <c r="D34" s="331"/>
      <c r="E34" s="331"/>
      <c r="F34" s="331"/>
    </row>
    <row r="35" spans="1:6" s="328" customFormat="1" ht="30" x14ac:dyDescent="0.25">
      <c r="A35" s="29" t="s">
        <v>158</v>
      </c>
      <c r="B35" s="331"/>
      <c r="C35" s="31">
        <v>1646</v>
      </c>
      <c r="D35" s="331"/>
      <c r="E35" s="331"/>
      <c r="F35" s="331"/>
    </row>
    <row r="36" spans="1:6" s="328" customFormat="1" ht="45" x14ac:dyDescent="0.25">
      <c r="A36" s="29" t="s">
        <v>216</v>
      </c>
      <c r="B36" s="331"/>
      <c r="C36" s="31">
        <v>1125</v>
      </c>
      <c r="D36" s="331"/>
      <c r="E36" s="331"/>
      <c r="F36" s="331"/>
    </row>
    <row r="37" spans="1:6" s="328" customFormat="1" x14ac:dyDescent="0.25">
      <c r="A37" s="32" t="s">
        <v>217</v>
      </c>
      <c r="B37" s="331"/>
      <c r="C37" s="31">
        <v>125</v>
      </c>
      <c r="D37" s="331"/>
      <c r="E37" s="331"/>
      <c r="F37" s="331"/>
    </row>
    <row r="38" spans="1:6" s="328" customFormat="1" ht="30" x14ac:dyDescent="0.25">
      <c r="A38" s="29" t="s">
        <v>218</v>
      </c>
      <c r="B38" s="331"/>
      <c r="C38" s="31">
        <v>712</v>
      </c>
      <c r="D38" s="331"/>
      <c r="E38" s="331"/>
      <c r="F38" s="331"/>
    </row>
    <row r="39" spans="1:6" s="328" customFormat="1" x14ac:dyDescent="0.25">
      <c r="A39" s="32" t="s">
        <v>217</v>
      </c>
      <c r="B39" s="331"/>
      <c r="C39" s="31">
        <v>80</v>
      </c>
      <c r="D39" s="331"/>
      <c r="E39" s="331"/>
      <c r="F39" s="331"/>
    </row>
    <row r="40" spans="1:6" s="328" customFormat="1" ht="30" x14ac:dyDescent="0.25">
      <c r="A40" s="29" t="s">
        <v>186</v>
      </c>
      <c r="B40" s="331"/>
      <c r="C40" s="31">
        <f>C41+C42+C44+C46</f>
        <v>20786</v>
      </c>
      <c r="D40" s="331"/>
      <c r="E40" s="331"/>
      <c r="F40" s="331"/>
    </row>
    <row r="41" spans="1:6" s="328" customFormat="1" ht="30" x14ac:dyDescent="0.25">
      <c r="A41" s="29" t="s">
        <v>187</v>
      </c>
      <c r="B41" s="331"/>
      <c r="C41" s="19">
        <v>600</v>
      </c>
      <c r="D41" s="331"/>
      <c r="E41" s="331"/>
      <c r="F41" s="331"/>
    </row>
    <row r="42" spans="1:6" s="328" customFormat="1" ht="45" x14ac:dyDescent="0.25">
      <c r="A42" s="29" t="s">
        <v>219</v>
      </c>
      <c r="B42" s="331"/>
      <c r="C42" s="31">
        <v>14580</v>
      </c>
      <c r="D42" s="331"/>
      <c r="E42" s="331"/>
      <c r="F42" s="331"/>
    </row>
    <row r="43" spans="1:6" s="328" customFormat="1" x14ac:dyDescent="0.25">
      <c r="A43" s="32" t="s">
        <v>217</v>
      </c>
      <c r="B43" s="331"/>
      <c r="C43" s="31">
        <v>6300</v>
      </c>
      <c r="D43" s="331"/>
      <c r="E43" s="331"/>
      <c r="F43" s="331"/>
    </row>
    <row r="44" spans="1:6" s="328" customFormat="1" ht="45" x14ac:dyDescent="0.25">
      <c r="A44" s="29" t="s">
        <v>220</v>
      </c>
      <c r="B44" s="331"/>
      <c r="C44" s="31">
        <v>5606</v>
      </c>
      <c r="D44" s="331"/>
      <c r="E44" s="331"/>
      <c r="F44" s="331"/>
    </row>
    <row r="45" spans="1:6" s="328" customFormat="1" x14ac:dyDescent="0.25">
      <c r="A45" s="32" t="s">
        <v>217</v>
      </c>
      <c r="B45" s="331"/>
      <c r="C45" s="31">
        <v>5374</v>
      </c>
      <c r="D45" s="331"/>
      <c r="E45" s="331"/>
      <c r="F45" s="331"/>
    </row>
    <row r="46" spans="1:6" s="328" customFormat="1" ht="30" x14ac:dyDescent="0.25">
      <c r="A46" s="29" t="s">
        <v>221</v>
      </c>
      <c r="B46" s="331"/>
      <c r="C46" s="31"/>
      <c r="D46" s="331"/>
      <c r="E46" s="331"/>
      <c r="F46" s="331"/>
    </row>
    <row r="47" spans="1:6" s="328" customFormat="1" x14ac:dyDescent="0.25">
      <c r="A47" s="32" t="s">
        <v>217</v>
      </c>
      <c r="B47" s="331"/>
      <c r="C47" s="31"/>
      <c r="D47" s="331"/>
      <c r="E47" s="331"/>
      <c r="F47" s="331"/>
    </row>
    <row r="48" spans="1:6" s="328" customFormat="1" ht="30" x14ac:dyDescent="0.25">
      <c r="A48" s="29" t="s">
        <v>189</v>
      </c>
      <c r="B48" s="331"/>
      <c r="C48" s="31"/>
      <c r="D48" s="331"/>
      <c r="E48" s="331"/>
      <c r="F48" s="331"/>
    </row>
    <row r="49" spans="1:200" s="328" customFormat="1" ht="30" x14ac:dyDescent="0.25">
      <c r="A49" s="29" t="s">
        <v>190</v>
      </c>
      <c r="B49" s="331"/>
      <c r="C49" s="31"/>
      <c r="D49" s="331"/>
      <c r="E49" s="331"/>
      <c r="F49" s="331"/>
    </row>
    <row r="50" spans="1:200" s="328" customFormat="1" ht="30" x14ac:dyDescent="0.25">
      <c r="A50" s="29" t="s">
        <v>191</v>
      </c>
      <c r="B50" s="331"/>
      <c r="C50" s="31"/>
      <c r="D50" s="331"/>
      <c r="E50" s="331"/>
      <c r="F50" s="331"/>
    </row>
    <row r="51" spans="1:200" s="328" customFormat="1" x14ac:dyDescent="0.25">
      <c r="A51" s="29" t="s">
        <v>192</v>
      </c>
      <c r="B51" s="331"/>
      <c r="C51" s="19"/>
      <c r="D51" s="331"/>
      <c r="E51" s="331"/>
      <c r="F51" s="331"/>
    </row>
    <row r="52" spans="1:200" s="328" customFormat="1" x14ac:dyDescent="0.25">
      <c r="A52" s="29" t="s">
        <v>224</v>
      </c>
      <c r="B52" s="331"/>
      <c r="C52" s="19"/>
      <c r="D52" s="331"/>
      <c r="E52" s="331"/>
      <c r="F52" s="331"/>
    </row>
    <row r="53" spans="1:200" s="328" customFormat="1" x14ac:dyDescent="0.25">
      <c r="A53" s="33" t="s">
        <v>230</v>
      </c>
      <c r="B53" s="331"/>
      <c r="C53" s="19"/>
      <c r="D53" s="331"/>
      <c r="E53" s="331"/>
      <c r="F53" s="331"/>
    </row>
    <row r="54" spans="1:200" s="328" customFormat="1" x14ac:dyDescent="0.25">
      <c r="A54" s="34" t="s">
        <v>120</v>
      </c>
      <c r="B54" s="331"/>
      <c r="C54" s="19"/>
      <c r="D54" s="331"/>
      <c r="E54" s="331"/>
      <c r="F54" s="331"/>
    </row>
    <row r="55" spans="1:200" s="328" customFormat="1" x14ac:dyDescent="0.25">
      <c r="A55" s="33" t="s">
        <v>154</v>
      </c>
      <c r="B55" s="331"/>
      <c r="C55" s="19"/>
      <c r="D55" s="331"/>
      <c r="E55" s="331"/>
      <c r="F55" s="331"/>
    </row>
    <row r="56" spans="1:200" s="328" customFormat="1" ht="30" x14ac:dyDescent="0.25">
      <c r="A56" s="34" t="s">
        <v>121</v>
      </c>
      <c r="B56" s="331"/>
      <c r="C56" s="19">
        <v>24500</v>
      </c>
      <c r="D56" s="331"/>
      <c r="E56" s="331"/>
      <c r="F56" s="331"/>
    </row>
    <row r="57" spans="1:200" s="328" customFormat="1" x14ac:dyDescent="0.25">
      <c r="A57" s="34" t="s">
        <v>166</v>
      </c>
      <c r="B57" s="331"/>
      <c r="C57" s="19">
        <v>2200</v>
      </c>
      <c r="D57" s="331"/>
      <c r="E57" s="331"/>
      <c r="F57" s="331"/>
    </row>
    <row r="58" spans="1:200" s="328" customFormat="1" x14ac:dyDescent="0.25">
      <c r="A58" s="34" t="s">
        <v>222</v>
      </c>
      <c r="B58" s="331"/>
      <c r="C58" s="19"/>
      <c r="D58" s="331"/>
      <c r="E58" s="331"/>
      <c r="F58" s="331"/>
    </row>
    <row r="59" spans="1:200" s="328" customFormat="1" x14ac:dyDescent="0.25">
      <c r="A59" s="71" t="s">
        <v>160</v>
      </c>
      <c r="B59" s="28"/>
      <c r="C59" s="25">
        <f>C31+ROUND(C54*3.2,0)+C56</f>
        <v>54254</v>
      </c>
      <c r="D59" s="273"/>
      <c r="E59" s="273"/>
      <c r="F59" s="273"/>
    </row>
    <row r="60" spans="1:200" s="328" customFormat="1" ht="18" customHeight="1" x14ac:dyDescent="0.25">
      <c r="A60" s="37" t="s">
        <v>159</v>
      </c>
      <c r="B60" s="273"/>
      <c r="C60" s="25">
        <f>C29+C59</f>
        <v>389287</v>
      </c>
      <c r="D60" s="273"/>
      <c r="E60" s="273"/>
      <c r="F60" s="273"/>
    </row>
    <row r="61" spans="1:200" s="185" customFormat="1" x14ac:dyDescent="0.25">
      <c r="A61" s="82" t="s">
        <v>123</v>
      </c>
      <c r="B61" s="191"/>
      <c r="C61" s="138"/>
      <c r="D61" s="273"/>
      <c r="E61" s="273"/>
      <c r="F61" s="273"/>
      <c r="G61" s="287"/>
      <c r="H61" s="287"/>
      <c r="I61" s="287"/>
      <c r="J61" s="287"/>
      <c r="K61" s="287"/>
      <c r="L61" s="287"/>
      <c r="M61" s="287"/>
      <c r="N61" s="287"/>
      <c r="O61" s="287"/>
      <c r="P61" s="287"/>
      <c r="Q61" s="287"/>
      <c r="R61" s="287"/>
      <c r="S61" s="287"/>
      <c r="T61" s="287"/>
      <c r="U61" s="287"/>
      <c r="V61" s="287"/>
      <c r="W61" s="287"/>
      <c r="X61" s="287"/>
      <c r="Y61" s="287"/>
      <c r="Z61" s="287"/>
      <c r="AA61" s="287"/>
      <c r="AB61" s="287"/>
      <c r="AC61" s="287"/>
      <c r="AD61" s="287"/>
      <c r="AE61" s="287"/>
      <c r="AF61" s="287"/>
      <c r="AG61" s="287"/>
      <c r="AH61" s="287"/>
      <c r="AI61" s="287"/>
      <c r="AJ61" s="287"/>
      <c r="AK61" s="287"/>
      <c r="AL61" s="287"/>
      <c r="AM61" s="287"/>
      <c r="AN61" s="287"/>
      <c r="AO61" s="287"/>
      <c r="AP61" s="287"/>
      <c r="AQ61" s="287"/>
      <c r="AR61" s="287"/>
      <c r="AS61" s="287"/>
      <c r="AT61" s="287"/>
      <c r="AU61" s="287"/>
      <c r="AV61" s="287"/>
      <c r="AW61" s="287"/>
      <c r="AX61" s="287"/>
      <c r="AY61" s="287"/>
      <c r="AZ61" s="287"/>
      <c r="BA61" s="287"/>
      <c r="BB61" s="287"/>
      <c r="BC61" s="287"/>
      <c r="BD61" s="287"/>
      <c r="BE61" s="287"/>
      <c r="BF61" s="287"/>
      <c r="BG61" s="287"/>
      <c r="BH61" s="287"/>
      <c r="BI61" s="287"/>
      <c r="BJ61" s="287"/>
      <c r="BK61" s="287"/>
      <c r="BL61" s="287"/>
      <c r="BM61" s="287"/>
      <c r="BN61" s="287"/>
      <c r="BO61" s="287"/>
      <c r="BP61" s="287"/>
      <c r="BQ61" s="287"/>
      <c r="BR61" s="287"/>
      <c r="BS61" s="287"/>
      <c r="BT61" s="287"/>
      <c r="BU61" s="287"/>
      <c r="BV61" s="287"/>
      <c r="BW61" s="287"/>
      <c r="BX61" s="287"/>
      <c r="BY61" s="287"/>
      <c r="BZ61" s="287"/>
      <c r="CA61" s="287"/>
      <c r="CB61" s="287"/>
      <c r="CC61" s="287"/>
      <c r="CD61" s="287"/>
      <c r="CE61" s="287"/>
      <c r="CF61" s="287"/>
      <c r="CG61" s="287"/>
      <c r="CH61" s="287"/>
      <c r="CI61" s="287"/>
      <c r="CJ61" s="287"/>
      <c r="CK61" s="287"/>
      <c r="CL61" s="287"/>
      <c r="CM61" s="287"/>
      <c r="CN61" s="287"/>
      <c r="CO61" s="287"/>
      <c r="CP61" s="287"/>
      <c r="CQ61" s="287"/>
      <c r="CR61" s="287"/>
      <c r="CS61" s="287"/>
      <c r="CT61" s="287"/>
      <c r="CU61" s="287"/>
      <c r="CV61" s="287"/>
      <c r="CW61" s="287"/>
      <c r="CX61" s="287"/>
      <c r="CY61" s="287"/>
      <c r="CZ61" s="287"/>
      <c r="DA61" s="287"/>
      <c r="DB61" s="287"/>
      <c r="DC61" s="287"/>
      <c r="DD61" s="287"/>
      <c r="DE61" s="287"/>
      <c r="DF61" s="287"/>
      <c r="DG61" s="287"/>
      <c r="DH61" s="287"/>
      <c r="DI61" s="287"/>
      <c r="DJ61" s="287"/>
      <c r="DK61" s="287"/>
      <c r="DL61" s="287"/>
      <c r="DM61" s="287"/>
      <c r="DN61" s="287"/>
      <c r="DO61" s="287"/>
      <c r="DP61" s="287"/>
      <c r="DQ61" s="287"/>
      <c r="DR61" s="287"/>
      <c r="DS61" s="287"/>
      <c r="DT61" s="287"/>
      <c r="DU61" s="287"/>
      <c r="DV61" s="287"/>
      <c r="DW61" s="287"/>
      <c r="DX61" s="287"/>
      <c r="DY61" s="287"/>
      <c r="DZ61" s="287"/>
      <c r="EA61" s="287"/>
      <c r="EB61" s="287"/>
      <c r="EC61" s="287"/>
      <c r="ED61" s="287"/>
      <c r="EE61" s="287"/>
      <c r="EF61" s="287"/>
      <c r="EG61" s="287"/>
      <c r="EH61" s="287"/>
      <c r="EI61" s="287"/>
      <c r="EJ61" s="287"/>
      <c r="EK61" s="287"/>
      <c r="EL61" s="287"/>
      <c r="EM61" s="287"/>
      <c r="EN61" s="287"/>
      <c r="EO61" s="287"/>
      <c r="EP61" s="287"/>
      <c r="EQ61" s="287"/>
      <c r="ER61" s="287"/>
      <c r="ES61" s="287"/>
      <c r="ET61" s="287"/>
      <c r="EU61" s="287"/>
      <c r="EV61" s="287"/>
      <c r="EW61" s="287"/>
      <c r="EX61" s="287"/>
      <c r="EY61" s="287"/>
      <c r="EZ61" s="287"/>
      <c r="FA61" s="287"/>
      <c r="FB61" s="287"/>
      <c r="FC61" s="287"/>
      <c r="FD61" s="287"/>
      <c r="FE61" s="287"/>
      <c r="FF61" s="287"/>
      <c r="FG61" s="287"/>
      <c r="FH61" s="287"/>
      <c r="FI61" s="287"/>
      <c r="FJ61" s="287"/>
      <c r="FK61" s="287"/>
      <c r="FL61" s="287"/>
      <c r="FM61" s="287"/>
      <c r="FN61" s="287"/>
      <c r="FO61" s="287"/>
      <c r="FP61" s="287"/>
      <c r="FQ61" s="287"/>
      <c r="FR61" s="287"/>
      <c r="FS61" s="287"/>
      <c r="FT61" s="287"/>
      <c r="FU61" s="287"/>
      <c r="FV61" s="287"/>
      <c r="FW61" s="287"/>
      <c r="FX61" s="287"/>
      <c r="FY61" s="287"/>
      <c r="FZ61" s="287"/>
      <c r="GA61" s="287"/>
      <c r="GB61" s="287"/>
      <c r="GC61" s="287"/>
      <c r="GD61" s="287"/>
      <c r="GE61" s="287"/>
      <c r="GF61" s="287"/>
      <c r="GG61" s="287"/>
      <c r="GH61" s="287"/>
      <c r="GI61" s="287"/>
      <c r="GJ61" s="287"/>
      <c r="GK61" s="287"/>
      <c r="GL61" s="287"/>
      <c r="GM61" s="287"/>
      <c r="GN61" s="287"/>
      <c r="GO61" s="287"/>
      <c r="GP61" s="287"/>
      <c r="GQ61" s="287"/>
      <c r="GR61" s="287"/>
    </row>
    <row r="62" spans="1:200" s="185" customFormat="1" x14ac:dyDescent="0.25">
      <c r="A62" s="148" t="s">
        <v>21</v>
      </c>
      <c r="B62" s="191"/>
      <c r="C62" s="136">
        <v>1000</v>
      </c>
      <c r="D62" s="273"/>
      <c r="E62" s="273"/>
      <c r="F62" s="273"/>
      <c r="G62" s="287"/>
      <c r="H62" s="287"/>
      <c r="I62" s="287"/>
      <c r="J62" s="287"/>
      <c r="K62" s="287"/>
      <c r="L62" s="287"/>
      <c r="M62" s="287"/>
      <c r="N62" s="287"/>
      <c r="O62" s="287"/>
      <c r="P62" s="287"/>
      <c r="Q62" s="287"/>
      <c r="R62" s="287"/>
      <c r="S62" s="287"/>
      <c r="T62" s="287"/>
      <c r="U62" s="287"/>
      <c r="V62" s="287"/>
      <c r="W62" s="287"/>
      <c r="X62" s="287"/>
      <c r="Y62" s="287"/>
      <c r="Z62" s="287"/>
      <c r="AA62" s="287"/>
      <c r="AB62" s="287"/>
      <c r="AC62" s="287"/>
      <c r="AD62" s="287"/>
      <c r="AE62" s="287"/>
      <c r="AF62" s="287"/>
      <c r="AG62" s="287"/>
      <c r="AH62" s="287"/>
      <c r="AI62" s="287"/>
      <c r="AJ62" s="287"/>
      <c r="AK62" s="287"/>
      <c r="AL62" s="287"/>
      <c r="AM62" s="287"/>
      <c r="AN62" s="287"/>
      <c r="AO62" s="287"/>
      <c r="AP62" s="287"/>
      <c r="AQ62" s="287"/>
      <c r="AR62" s="287"/>
      <c r="AS62" s="287"/>
      <c r="AT62" s="287"/>
      <c r="AU62" s="287"/>
      <c r="AV62" s="287"/>
      <c r="AW62" s="287"/>
      <c r="AX62" s="287"/>
      <c r="AY62" s="287"/>
      <c r="AZ62" s="287"/>
      <c r="BA62" s="287"/>
      <c r="BB62" s="287"/>
      <c r="BC62" s="287"/>
      <c r="BD62" s="287"/>
      <c r="BE62" s="287"/>
      <c r="BF62" s="287"/>
      <c r="BG62" s="287"/>
      <c r="BH62" s="287"/>
      <c r="BI62" s="287"/>
      <c r="BJ62" s="287"/>
      <c r="BK62" s="287"/>
      <c r="BL62" s="287"/>
      <c r="BM62" s="287"/>
      <c r="BN62" s="287"/>
      <c r="BO62" s="287"/>
      <c r="BP62" s="287"/>
      <c r="BQ62" s="287"/>
      <c r="BR62" s="287"/>
      <c r="BS62" s="287"/>
      <c r="BT62" s="287"/>
      <c r="BU62" s="287"/>
      <c r="BV62" s="287"/>
      <c r="BW62" s="287"/>
      <c r="BX62" s="287"/>
      <c r="BY62" s="287"/>
      <c r="BZ62" s="287"/>
      <c r="CA62" s="287"/>
      <c r="CB62" s="287"/>
      <c r="CC62" s="287"/>
      <c r="CD62" s="287"/>
      <c r="CE62" s="287"/>
      <c r="CF62" s="287"/>
      <c r="CG62" s="287"/>
      <c r="CH62" s="287"/>
      <c r="CI62" s="287"/>
      <c r="CJ62" s="287"/>
      <c r="CK62" s="287"/>
      <c r="CL62" s="287"/>
      <c r="CM62" s="287"/>
      <c r="CN62" s="287"/>
      <c r="CO62" s="287"/>
      <c r="CP62" s="287"/>
      <c r="CQ62" s="287"/>
      <c r="CR62" s="287"/>
      <c r="CS62" s="287"/>
      <c r="CT62" s="287"/>
      <c r="CU62" s="287"/>
      <c r="CV62" s="287"/>
      <c r="CW62" s="287"/>
      <c r="CX62" s="287"/>
      <c r="CY62" s="287"/>
      <c r="CZ62" s="287"/>
      <c r="DA62" s="287"/>
      <c r="DB62" s="287"/>
      <c r="DC62" s="287"/>
      <c r="DD62" s="287"/>
      <c r="DE62" s="287"/>
      <c r="DF62" s="287"/>
      <c r="DG62" s="287"/>
      <c r="DH62" s="287"/>
      <c r="DI62" s="287"/>
      <c r="DJ62" s="287"/>
      <c r="DK62" s="287"/>
      <c r="DL62" s="287"/>
      <c r="DM62" s="287"/>
      <c r="DN62" s="287"/>
      <c r="DO62" s="287"/>
      <c r="DP62" s="287"/>
      <c r="DQ62" s="287"/>
      <c r="DR62" s="287"/>
      <c r="DS62" s="287"/>
      <c r="DT62" s="287"/>
      <c r="DU62" s="287"/>
      <c r="DV62" s="287"/>
      <c r="DW62" s="287"/>
      <c r="DX62" s="287"/>
      <c r="DY62" s="287"/>
      <c r="DZ62" s="287"/>
      <c r="EA62" s="287"/>
      <c r="EB62" s="287"/>
      <c r="EC62" s="287"/>
      <c r="ED62" s="287"/>
      <c r="EE62" s="287"/>
      <c r="EF62" s="287"/>
      <c r="EG62" s="287"/>
      <c r="EH62" s="287"/>
      <c r="EI62" s="287"/>
      <c r="EJ62" s="287"/>
      <c r="EK62" s="287"/>
      <c r="EL62" s="287"/>
      <c r="EM62" s="287"/>
      <c r="EN62" s="287"/>
      <c r="EO62" s="287"/>
      <c r="EP62" s="287"/>
      <c r="EQ62" s="287"/>
      <c r="ER62" s="287"/>
      <c r="ES62" s="287"/>
      <c r="ET62" s="287"/>
      <c r="EU62" s="287"/>
      <c r="EV62" s="287"/>
      <c r="EW62" s="287"/>
      <c r="EX62" s="287"/>
      <c r="EY62" s="287"/>
      <c r="EZ62" s="287"/>
      <c r="FA62" s="287"/>
      <c r="FB62" s="287"/>
      <c r="FC62" s="287"/>
      <c r="FD62" s="287"/>
      <c r="FE62" s="287"/>
      <c r="FF62" s="287"/>
      <c r="FG62" s="287"/>
      <c r="FH62" s="287"/>
      <c r="FI62" s="287"/>
      <c r="FJ62" s="287"/>
      <c r="FK62" s="287"/>
      <c r="FL62" s="287"/>
      <c r="FM62" s="287"/>
      <c r="FN62" s="287"/>
      <c r="FO62" s="287"/>
      <c r="FP62" s="287"/>
      <c r="FQ62" s="287"/>
      <c r="FR62" s="287"/>
      <c r="FS62" s="287"/>
      <c r="FT62" s="287"/>
      <c r="FU62" s="287"/>
      <c r="FV62" s="287"/>
      <c r="FW62" s="287"/>
      <c r="FX62" s="287"/>
      <c r="FY62" s="287"/>
      <c r="FZ62" s="287"/>
      <c r="GA62" s="287"/>
      <c r="GB62" s="287"/>
      <c r="GC62" s="287"/>
      <c r="GD62" s="287"/>
      <c r="GE62" s="287"/>
      <c r="GF62" s="287"/>
      <c r="GG62" s="287"/>
      <c r="GH62" s="287"/>
      <c r="GI62" s="287"/>
      <c r="GJ62" s="287"/>
      <c r="GK62" s="287"/>
      <c r="GL62" s="287"/>
      <c r="GM62" s="287"/>
      <c r="GN62" s="287"/>
      <c r="GO62" s="287"/>
      <c r="GP62" s="287"/>
      <c r="GQ62" s="287"/>
      <c r="GR62" s="287"/>
    </row>
    <row r="63" spans="1:200" s="185" customFormat="1" ht="30" x14ac:dyDescent="0.25">
      <c r="A63" s="91" t="s">
        <v>170</v>
      </c>
      <c r="B63" s="191"/>
      <c r="C63" s="136">
        <v>200</v>
      </c>
      <c r="D63" s="273"/>
      <c r="E63" s="273"/>
      <c r="F63" s="273"/>
      <c r="G63" s="287"/>
      <c r="H63" s="287"/>
      <c r="I63" s="287"/>
      <c r="J63" s="287"/>
      <c r="K63" s="287"/>
      <c r="L63" s="287"/>
      <c r="M63" s="287"/>
      <c r="N63" s="287"/>
      <c r="O63" s="287"/>
      <c r="P63" s="287"/>
      <c r="Q63" s="287"/>
      <c r="R63" s="287"/>
      <c r="S63" s="287"/>
      <c r="T63" s="287"/>
      <c r="U63" s="287"/>
      <c r="V63" s="287"/>
      <c r="W63" s="287"/>
      <c r="X63" s="287"/>
      <c r="Y63" s="287"/>
      <c r="Z63" s="287"/>
      <c r="AA63" s="287"/>
      <c r="AB63" s="287"/>
      <c r="AC63" s="287"/>
      <c r="AD63" s="287"/>
      <c r="AE63" s="287"/>
      <c r="AF63" s="287"/>
      <c r="AG63" s="287"/>
      <c r="AH63" s="287"/>
      <c r="AI63" s="287"/>
      <c r="AJ63" s="287"/>
      <c r="AK63" s="287"/>
      <c r="AL63" s="287"/>
      <c r="AM63" s="287"/>
      <c r="AN63" s="287"/>
      <c r="AO63" s="287"/>
      <c r="AP63" s="287"/>
      <c r="AQ63" s="287"/>
      <c r="AR63" s="287"/>
      <c r="AS63" s="287"/>
      <c r="AT63" s="287"/>
      <c r="AU63" s="287"/>
      <c r="AV63" s="287"/>
      <c r="AW63" s="287"/>
      <c r="AX63" s="287"/>
      <c r="AY63" s="287"/>
      <c r="AZ63" s="287"/>
      <c r="BA63" s="287"/>
      <c r="BB63" s="287"/>
      <c r="BC63" s="287"/>
      <c r="BD63" s="287"/>
      <c r="BE63" s="287"/>
      <c r="BF63" s="287"/>
      <c r="BG63" s="287"/>
      <c r="BH63" s="287"/>
      <c r="BI63" s="287"/>
      <c r="BJ63" s="287"/>
      <c r="BK63" s="287"/>
      <c r="BL63" s="287"/>
      <c r="BM63" s="287"/>
      <c r="BN63" s="287"/>
      <c r="BO63" s="287"/>
      <c r="BP63" s="287"/>
      <c r="BQ63" s="287"/>
      <c r="BR63" s="287"/>
      <c r="BS63" s="287"/>
      <c r="BT63" s="287"/>
      <c r="BU63" s="287"/>
      <c r="BV63" s="287"/>
      <c r="BW63" s="287"/>
      <c r="BX63" s="287"/>
      <c r="BY63" s="287"/>
      <c r="BZ63" s="287"/>
      <c r="CA63" s="287"/>
      <c r="CB63" s="287"/>
      <c r="CC63" s="287"/>
      <c r="CD63" s="287"/>
      <c r="CE63" s="287"/>
      <c r="CF63" s="287"/>
      <c r="CG63" s="287"/>
      <c r="CH63" s="287"/>
      <c r="CI63" s="287"/>
      <c r="CJ63" s="287"/>
      <c r="CK63" s="287"/>
      <c r="CL63" s="287"/>
      <c r="CM63" s="287"/>
      <c r="CN63" s="287"/>
      <c r="CO63" s="287"/>
      <c r="CP63" s="287"/>
      <c r="CQ63" s="287"/>
      <c r="CR63" s="287"/>
      <c r="CS63" s="287"/>
      <c r="CT63" s="287"/>
      <c r="CU63" s="287"/>
      <c r="CV63" s="287"/>
      <c r="CW63" s="287"/>
      <c r="CX63" s="287"/>
      <c r="CY63" s="287"/>
      <c r="CZ63" s="287"/>
      <c r="DA63" s="287"/>
      <c r="DB63" s="287"/>
      <c r="DC63" s="287"/>
      <c r="DD63" s="287"/>
      <c r="DE63" s="287"/>
      <c r="DF63" s="287"/>
      <c r="DG63" s="287"/>
      <c r="DH63" s="287"/>
      <c r="DI63" s="287"/>
      <c r="DJ63" s="287"/>
      <c r="DK63" s="287"/>
      <c r="DL63" s="287"/>
      <c r="DM63" s="287"/>
      <c r="DN63" s="287"/>
      <c r="DO63" s="287"/>
      <c r="DP63" s="287"/>
      <c r="DQ63" s="287"/>
      <c r="DR63" s="287"/>
      <c r="DS63" s="287"/>
      <c r="DT63" s="287"/>
      <c r="DU63" s="287"/>
      <c r="DV63" s="287"/>
      <c r="DW63" s="287"/>
      <c r="DX63" s="287"/>
      <c r="DY63" s="287"/>
      <c r="DZ63" s="287"/>
      <c r="EA63" s="287"/>
      <c r="EB63" s="287"/>
      <c r="EC63" s="287"/>
      <c r="ED63" s="287"/>
      <c r="EE63" s="287"/>
      <c r="EF63" s="287"/>
      <c r="EG63" s="287"/>
      <c r="EH63" s="287"/>
      <c r="EI63" s="287"/>
      <c r="EJ63" s="287"/>
      <c r="EK63" s="287"/>
      <c r="EL63" s="287"/>
      <c r="EM63" s="287"/>
      <c r="EN63" s="287"/>
      <c r="EO63" s="287"/>
      <c r="EP63" s="287"/>
      <c r="EQ63" s="287"/>
      <c r="ER63" s="287"/>
      <c r="ES63" s="287"/>
      <c r="ET63" s="287"/>
      <c r="EU63" s="287"/>
      <c r="EV63" s="287"/>
      <c r="EW63" s="287"/>
      <c r="EX63" s="287"/>
      <c r="EY63" s="287"/>
      <c r="EZ63" s="287"/>
      <c r="FA63" s="287"/>
      <c r="FB63" s="287"/>
      <c r="FC63" s="287"/>
      <c r="FD63" s="287"/>
      <c r="FE63" s="287"/>
      <c r="FF63" s="287"/>
      <c r="FG63" s="287"/>
      <c r="FH63" s="287"/>
      <c r="FI63" s="287"/>
      <c r="FJ63" s="287"/>
      <c r="FK63" s="287"/>
      <c r="FL63" s="287"/>
      <c r="FM63" s="287"/>
      <c r="FN63" s="287"/>
      <c r="FO63" s="287"/>
      <c r="FP63" s="287"/>
      <c r="FQ63" s="287"/>
      <c r="FR63" s="287"/>
      <c r="FS63" s="287"/>
      <c r="FT63" s="287"/>
      <c r="FU63" s="287"/>
      <c r="FV63" s="287"/>
      <c r="FW63" s="287"/>
      <c r="FX63" s="287"/>
      <c r="FY63" s="287"/>
      <c r="FZ63" s="287"/>
      <c r="GA63" s="287"/>
      <c r="GB63" s="287"/>
      <c r="GC63" s="287"/>
      <c r="GD63" s="287"/>
      <c r="GE63" s="287"/>
      <c r="GF63" s="287"/>
      <c r="GG63" s="287"/>
      <c r="GH63" s="287"/>
      <c r="GI63" s="287"/>
      <c r="GJ63" s="287"/>
      <c r="GK63" s="287"/>
      <c r="GL63" s="287"/>
      <c r="GM63" s="287"/>
      <c r="GN63" s="287"/>
      <c r="GO63" s="287"/>
      <c r="GP63" s="287"/>
      <c r="GQ63" s="287"/>
      <c r="GR63" s="287"/>
    </row>
    <row r="64" spans="1:200" s="328" customFormat="1" ht="15.75" x14ac:dyDescent="0.25">
      <c r="A64" s="41" t="s">
        <v>8</v>
      </c>
      <c r="B64" s="137"/>
      <c r="C64" s="273"/>
      <c r="D64" s="321"/>
      <c r="E64" s="321"/>
      <c r="F64" s="273"/>
    </row>
    <row r="65" spans="1:190" s="328" customFormat="1" x14ac:dyDescent="0.25">
      <c r="A65" s="102" t="s">
        <v>139</v>
      </c>
      <c r="B65" s="137"/>
      <c r="C65" s="273"/>
      <c r="D65" s="321"/>
      <c r="E65" s="321"/>
      <c r="F65" s="273"/>
    </row>
    <row r="66" spans="1:190" s="328" customFormat="1" x14ac:dyDescent="0.25">
      <c r="A66" s="43" t="s">
        <v>13</v>
      </c>
      <c r="B66" s="137">
        <v>300</v>
      </c>
      <c r="C66" s="273">
        <v>20</v>
      </c>
      <c r="D66" s="327">
        <v>9</v>
      </c>
      <c r="E66" s="321">
        <f t="shared" ref="E66" si="2">ROUND(F66/B66,0)</f>
        <v>1</v>
      </c>
      <c r="F66" s="273">
        <f>C66*D66</f>
        <v>180</v>
      </c>
    </row>
    <row r="67" spans="1:190" s="328" customFormat="1" x14ac:dyDescent="0.25">
      <c r="A67" s="74" t="s">
        <v>10</v>
      </c>
      <c r="B67" s="137">
        <f>B66</f>
        <v>300</v>
      </c>
      <c r="C67" s="137">
        <f t="shared" ref="C67:F67" si="3">C66</f>
        <v>20</v>
      </c>
      <c r="D67" s="325">
        <f t="shared" si="3"/>
        <v>9</v>
      </c>
      <c r="E67" s="137">
        <f t="shared" si="3"/>
        <v>1</v>
      </c>
      <c r="F67" s="137">
        <f t="shared" si="3"/>
        <v>180</v>
      </c>
    </row>
    <row r="68" spans="1:190" s="328" customFormat="1" x14ac:dyDescent="0.25">
      <c r="A68" s="102" t="s">
        <v>23</v>
      </c>
      <c r="B68" s="137"/>
      <c r="C68" s="273"/>
      <c r="D68" s="321"/>
      <c r="E68" s="321"/>
      <c r="F68" s="273"/>
    </row>
    <row r="69" spans="1:190" s="328" customFormat="1" x14ac:dyDescent="0.25">
      <c r="A69" s="43" t="s">
        <v>140</v>
      </c>
      <c r="B69" s="191">
        <v>240</v>
      </c>
      <c r="C69" s="273">
        <v>2026</v>
      </c>
      <c r="D69" s="327">
        <v>8</v>
      </c>
      <c r="E69" s="321">
        <f>ROUND(F69/B69,0)</f>
        <v>68</v>
      </c>
      <c r="F69" s="273">
        <f>ROUND(C69*D69,0)</f>
        <v>16208</v>
      </c>
    </row>
    <row r="70" spans="1:190" s="328" customFormat="1" x14ac:dyDescent="0.25">
      <c r="A70" s="43" t="s">
        <v>13</v>
      </c>
      <c r="B70" s="191">
        <v>240</v>
      </c>
      <c r="C70" s="273">
        <f>120-20</f>
        <v>100</v>
      </c>
      <c r="D70" s="327">
        <v>8</v>
      </c>
      <c r="E70" s="321">
        <f>ROUND(F70/B70,0)</f>
        <v>3</v>
      </c>
      <c r="F70" s="273">
        <f>ROUND(C70*D70,0)</f>
        <v>800</v>
      </c>
    </row>
    <row r="71" spans="1:190" s="328" customFormat="1" x14ac:dyDescent="0.25">
      <c r="A71" s="74" t="s">
        <v>141</v>
      </c>
      <c r="B71" s="137"/>
      <c r="C71" s="277">
        <f>C69+C70</f>
        <v>2126</v>
      </c>
      <c r="D71" s="323">
        <f>F71/C71</f>
        <v>8</v>
      </c>
      <c r="E71" s="277">
        <f>E69+E70</f>
        <v>71</v>
      </c>
      <c r="F71" s="277">
        <f>F69+F70</f>
        <v>17008</v>
      </c>
    </row>
    <row r="72" spans="1:190" ht="17.25" customHeight="1" x14ac:dyDescent="0.25">
      <c r="A72" s="329" t="s">
        <v>117</v>
      </c>
      <c r="B72" s="330"/>
      <c r="C72" s="331">
        <f>C67+C71</f>
        <v>2146</v>
      </c>
      <c r="D72" s="325">
        <f>F72/C72</f>
        <v>8.0093196644920788</v>
      </c>
      <c r="E72" s="331">
        <f>E67+E71</f>
        <v>72</v>
      </c>
      <c r="F72" s="331">
        <f>F67+F71</f>
        <v>17188</v>
      </c>
    </row>
    <row r="73" spans="1:190" ht="18.75" customHeight="1" x14ac:dyDescent="0.25">
      <c r="A73" s="405" t="s">
        <v>100</v>
      </c>
      <c r="B73" s="355"/>
      <c r="C73" s="406">
        <f>C74+C76</f>
        <v>12310</v>
      </c>
      <c r="D73" s="223"/>
      <c r="E73" s="355"/>
      <c r="F73" s="355"/>
    </row>
    <row r="74" spans="1:190" x14ac:dyDescent="0.25">
      <c r="A74" s="389" t="s">
        <v>193</v>
      </c>
      <c r="B74" s="369"/>
      <c r="C74" s="321">
        <f>C75</f>
        <v>12300</v>
      </c>
      <c r="D74" s="148"/>
      <c r="E74" s="407"/>
      <c r="F74" s="369"/>
    </row>
    <row r="75" spans="1:190" x14ac:dyDescent="0.25">
      <c r="A75" s="372" t="s">
        <v>194</v>
      </c>
      <c r="B75" s="369"/>
      <c r="C75" s="374">
        <v>12300</v>
      </c>
      <c r="D75" s="369"/>
      <c r="E75" s="369"/>
      <c r="F75" s="369"/>
    </row>
    <row r="76" spans="1:190" x14ac:dyDescent="0.25">
      <c r="A76" s="371" t="s">
        <v>195</v>
      </c>
      <c r="B76" s="369"/>
      <c r="C76" s="374">
        <f>C77+C78</f>
        <v>10</v>
      </c>
      <c r="D76" s="369"/>
      <c r="E76" s="369"/>
      <c r="F76" s="369"/>
    </row>
    <row r="77" spans="1:190" ht="30" x14ac:dyDescent="0.25">
      <c r="A77" s="372" t="s">
        <v>196</v>
      </c>
      <c r="B77" s="369"/>
      <c r="C77" s="374">
        <v>10</v>
      </c>
      <c r="D77" s="369"/>
      <c r="E77" s="369"/>
      <c r="F77" s="369"/>
    </row>
    <row r="78" spans="1:190" ht="15.75" thickBot="1" x14ac:dyDescent="0.3">
      <c r="A78" s="375" t="s">
        <v>197</v>
      </c>
      <c r="B78" s="376"/>
      <c r="C78" s="376"/>
      <c r="D78" s="376"/>
      <c r="E78" s="376"/>
      <c r="F78" s="376"/>
    </row>
    <row r="79" spans="1:190" s="409" customFormat="1" ht="15.75" thickBot="1" x14ac:dyDescent="0.3">
      <c r="A79" s="413" t="s">
        <v>11</v>
      </c>
      <c r="B79" s="414"/>
      <c r="C79" s="415"/>
      <c r="D79" s="416"/>
      <c r="E79" s="416"/>
      <c r="F79" s="417"/>
      <c r="G79" s="418"/>
      <c r="H79" s="328"/>
      <c r="I79" s="328"/>
      <c r="J79" s="418"/>
      <c r="K79" s="328"/>
      <c r="L79" s="328"/>
      <c r="M79" s="418"/>
      <c r="N79" s="328"/>
      <c r="O79" s="328"/>
      <c r="P79" s="418"/>
      <c r="Q79" s="328"/>
      <c r="R79" s="328"/>
      <c r="S79" s="418"/>
      <c r="T79" s="328"/>
      <c r="U79" s="328"/>
      <c r="V79" s="418"/>
      <c r="W79" s="328"/>
      <c r="X79" s="328"/>
      <c r="Y79" s="418"/>
      <c r="Z79" s="328"/>
      <c r="AA79" s="328"/>
      <c r="AB79" s="418"/>
      <c r="AC79" s="328"/>
      <c r="AD79" s="328"/>
      <c r="AE79" s="418"/>
      <c r="AF79" s="328"/>
      <c r="AG79" s="328"/>
      <c r="AH79" s="418"/>
      <c r="AI79" s="328"/>
      <c r="AJ79" s="328"/>
      <c r="AK79" s="418"/>
      <c r="AL79" s="328"/>
      <c r="AM79" s="328"/>
      <c r="AN79" s="418"/>
      <c r="AO79" s="328"/>
      <c r="AP79" s="328"/>
      <c r="AQ79" s="418"/>
      <c r="AR79" s="328"/>
      <c r="AS79" s="328"/>
      <c r="AT79" s="418"/>
      <c r="AU79" s="328"/>
      <c r="AV79" s="328"/>
      <c r="AW79" s="418"/>
      <c r="AX79" s="328"/>
      <c r="AY79" s="328"/>
      <c r="AZ79" s="418"/>
      <c r="BA79" s="328"/>
      <c r="BB79" s="328"/>
      <c r="BC79" s="418"/>
      <c r="BD79" s="328"/>
      <c r="BE79" s="328"/>
      <c r="BF79" s="418"/>
      <c r="BG79" s="328"/>
      <c r="BH79" s="328"/>
      <c r="BI79" s="418"/>
      <c r="BJ79" s="328"/>
      <c r="BK79" s="328"/>
      <c r="BL79" s="418"/>
      <c r="BM79" s="328"/>
      <c r="BN79" s="328"/>
      <c r="BO79" s="418"/>
      <c r="BP79" s="328"/>
      <c r="BQ79" s="328"/>
      <c r="BR79" s="418"/>
      <c r="BS79" s="328"/>
      <c r="BT79" s="328"/>
      <c r="BU79" s="418"/>
      <c r="BV79" s="328"/>
      <c r="BW79" s="328"/>
      <c r="BX79" s="418"/>
      <c r="BY79" s="328"/>
      <c r="BZ79" s="328"/>
      <c r="CA79" s="418"/>
      <c r="CB79" s="328"/>
      <c r="CC79" s="328"/>
      <c r="CD79" s="418"/>
      <c r="CE79" s="328"/>
      <c r="CF79" s="328"/>
      <c r="CG79" s="418"/>
      <c r="CH79" s="328"/>
      <c r="CI79" s="328"/>
      <c r="CJ79" s="418"/>
      <c r="CK79" s="328"/>
      <c r="CL79" s="328"/>
      <c r="CM79" s="418"/>
      <c r="CN79" s="328"/>
      <c r="CO79" s="328"/>
      <c r="CP79" s="418"/>
      <c r="CQ79" s="328"/>
      <c r="CR79" s="328"/>
      <c r="CS79" s="418"/>
      <c r="CT79" s="328"/>
      <c r="CU79" s="328"/>
      <c r="CV79" s="418"/>
      <c r="CW79" s="328"/>
      <c r="CX79" s="328"/>
      <c r="CY79" s="418"/>
      <c r="CZ79" s="328"/>
      <c r="DA79" s="328"/>
      <c r="DB79" s="418"/>
      <c r="DC79" s="328"/>
      <c r="DD79" s="328"/>
      <c r="DE79" s="418"/>
      <c r="DF79" s="328"/>
      <c r="DG79" s="328"/>
      <c r="DH79" s="418"/>
      <c r="DI79" s="328"/>
      <c r="DJ79" s="328"/>
      <c r="DK79" s="418"/>
      <c r="DL79" s="328"/>
      <c r="DM79" s="328"/>
      <c r="DN79" s="418"/>
      <c r="DO79" s="328"/>
      <c r="DP79" s="328"/>
      <c r="DQ79" s="418"/>
      <c r="DR79" s="328"/>
      <c r="DS79" s="328"/>
      <c r="DT79" s="418"/>
      <c r="DU79" s="328"/>
      <c r="DV79" s="328"/>
      <c r="DW79" s="418"/>
      <c r="DX79" s="328"/>
      <c r="DY79" s="328"/>
      <c r="DZ79" s="418"/>
      <c r="EA79" s="328"/>
      <c r="EB79" s="328"/>
      <c r="EC79" s="418"/>
      <c r="ED79" s="328"/>
      <c r="EE79" s="328"/>
      <c r="EF79" s="418"/>
      <c r="EG79" s="328"/>
      <c r="EH79" s="328"/>
      <c r="EI79" s="418"/>
      <c r="EJ79" s="328"/>
      <c r="EK79" s="328"/>
      <c r="EL79" s="418"/>
      <c r="EM79" s="328"/>
      <c r="EN79" s="328"/>
      <c r="EO79" s="418"/>
      <c r="EP79" s="328"/>
      <c r="EQ79" s="328"/>
      <c r="ER79" s="418"/>
      <c r="ES79" s="328"/>
      <c r="ET79" s="328"/>
      <c r="EU79" s="418"/>
      <c r="EV79" s="328"/>
      <c r="EW79" s="328"/>
      <c r="EX79" s="418"/>
      <c r="EY79" s="328"/>
      <c r="EZ79" s="328"/>
      <c r="FA79" s="418"/>
      <c r="FB79" s="328"/>
      <c r="FC79" s="328"/>
      <c r="FD79" s="418"/>
      <c r="FE79" s="328"/>
      <c r="FF79" s="328"/>
      <c r="FG79" s="418"/>
      <c r="FH79" s="328"/>
      <c r="FI79" s="328"/>
      <c r="FJ79" s="418"/>
      <c r="FK79" s="328"/>
      <c r="FL79" s="328"/>
      <c r="FM79" s="418"/>
      <c r="FN79" s="328"/>
      <c r="FO79" s="328"/>
      <c r="FP79" s="418"/>
      <c r="FQ79" s="328"/>
      <c r="FR79" s="328"/>
      <c r="FS79" s="418"/>
      <c r="FT79" s="328"/>
      <c r="FU79" s="328"/>
      <c r="FV79" s="418"/>
      <c r="FW79" s="328"/>
      <c r="FX79" s="328"/>
      <c r="FY79" s="418"/>
      <c r="FZ79" s="328"/>
      <c r="GA79" s="328"/>
      <c r="GB79" s="418"/>
      <c r="GC79" s="328"/>
      <c r="GD79" s="328"/>
      <c r="GE79" s="418"/>
      <c r="GF79" s="328"/>
      <c r="GG79" s="328"/>
      <c r="GH79" s="418"/>
    </row>
    <row r="80" spans="1:190" s="185" customFormat="1" x14ac:dyDescent="0.25">
      <c r="A80" s="211"/>
      <c r="B80" s="212"/>
      <c r="C80" s="419"/>
      <c r="D80" s="420"/>
      <c r="E80" s="420"/>
      <c r="F80" s="419"/>
      <c r="G80" s="418"/>
      <c r="H80" s="328"/>
      <c r="I80" s="328"/>
      <c r="J80" s="418"/>
      <c r="K80" s="328"/>
      <c r="L80" s="328"/>
      <c r="M80" s="418"/>
      <c r="N80" s="328"/>
      <c r="O80" s="328"/>
      <c r="P80" s="418"/>
      <c r="Q80" s="328"/>
      <c r="R80" s="328"/>
      <c r="S80" s="418"/>
      <c r="T80" s="328"/>
      <c r="U80" s="328"/>
      <c r="V80" s="418"/>
      <c r="W80" s="328"/>
      <c r="X80" s="328"/>
      <c r="Y80" s="418"/>
      <c r="Z80" s="328"/>
      <c r="AA80" s="328"/>
      <c r="AB80" s="418"/>
      <c r="AC80" s="328"/>
      <c r="AD80" s="328"/>
      <c r="AE80" s="418"/>
      <c r="AF80" s="328"/>
      <c r="AG80" s="328"/>
      <c r="AH80" s="418"/>
      <c r="AI80" s="328"/>
      <c r="AJ80" s="328"/>
      <c r="AK80" s="418"/>
      <c r="AL80" s="328"/>
      <c r="AM80" s="328"/>
      <c r="AN80" s="418"/>
      <c r="AO80" s="328"/>
      <c r="AP80" s="328"/>
      <c r="AQ80" s="418"/>
      <c r="AR80" s="328"/>
      <c r="AS80" s="328"/>
      <c r="AT80" s="418"/>
      <c r="AU80" s="328"/>
      <c r="AV80" s="328"/>
      <c r="AW80" s="418"/>
      <c r="AX80" s="328"/>
      <c r="AY80" s="328"/>
      <c r="AZ80" s="418"/>
      <c r="BA80" s="328"/>
      <c r="BB80" s="328"/>
      <c r="BC80" s="418"/>
      <c r="BD80" s="328"/>
      <c r="BE80" s="328"/>
      <c r="BF80" s="418"/>
      <c r="BG80" s="328"/>
      <c r="BH80" s="328"/>
      <c r="BI80" s="418"/>
      <c r="BJ80" s="328"/>
      <c r="BK80" s="328"/>
      <c r="BL80" s="418"/>
      <c r="BM80" s="328"/>
      <c r="BN80" s="328"/>
      <c r="BO80" s="418"/>
      <c r="BP80" s="328"/>
      <c r="BQ80" s="328"/>
      <c r="BR80" s="418"/>
      <c r="BS80" s="328"/>
      <c r="BT80" s="328"/>
      <c r="BU80" s="418"/>
      <c r="BV80" s="328"/>
      <c r="BW80" s="328"/>
      <c r="BX80" s="418"/>
      <c r="BY80" s="328"/>
      <c r="BZ80" s="328"/>
      <c r="CA80" s="418"/>
      <c r="CB80" s="328"/>
      <c r="CC80" s="328"/>
      <c r="CD80" s="418"/>
      <c r="CE80" s="328"/>
      <c r="CF80" s="328"/>
      <c r="CG80" s="418"/>
      <c r="CH80" s="328"/>
      <c r="CI80" s="328"/>
      <c r="CJ80" s="418"/>
      <c r="CK80" s="328"/>
      <c r="CL80" s="328"/>
      <c r="CM80" s="418"/>
      <c r="CN80" s="328"/>
      <c r="CO80" s="328"/>
      <c r="CP80" s="418"/>
      <c r="CQ80" s="328"/>
      <c r="CR80" s="328"/>
      <c r="CS80" s="418"/>
      <c r="CT80" s="328"/>
      <c r="CU80" s="328"/>
      <c r="CV80" s="418"/>
      <c r="CW80" s="328"/>
      <c r="CX80" s="328"/>
      <c r="CY80" s="418"/>
      <c r="CZ80" s="328"/>
      <c r="DA80" s="328"/>
      <c r="DB80" s="418"/>
      <c r="DC80" s="328"/>
      <c r="DD80" s="328"/>
      <c r="DE80" s="418"/>
      <c r="DF80" s="328"/>
      <c r="DG80" s="328"/>
      <c r="DH80" s="418"/>
      <c r="DI80" s="328"/>
      <c r="DJ80" s="328"/>
      <c r="DK80" s="418"/>
      <c r="DL80" s="328"/>
      <c r="DM80" s="328"/>
      <c r="DN80" s="418"/>
      <c r="DO80" s="328"/>
      <c r="DP80" s="328"/>
      <c r="DQ80" s="418"/>
      <c r="DR80" s="328"/>
      <c r="DS80" s="328"/>
      <c r="DT80" s="418"/>
      <c r="DU80" s="328"/>
      <c r="DV80" s="328"/>
      <c r="DW80" s="418"/>
      <c r="DX80" s="328"/>
      <c r="DY80" s="328"/>
      <c r="DZ80" s="418"/>
      <c r="EA80" s="328"/>
      <c r="EB80" s="328"/>
      <c r="EC80" s="418"/>
      <c r="ED80" s="328"/>
      <c r="EE80" s="328"/>
      <c r="EF80" s="418"/>
      <c r="EG80" s="328"/>
      <c r="EH80" s="328"/>
      <c r="EI80" s="418"/>
      <c r="EJ80" s="328"/>
      <c r="EK80" s="328"/>
      <c r="EL80" s="418"/>
      <c r="EM80" s="328"/>
      <c r="EN80" s="328"/>
      <c r="EO80" s="418"/>
      <c r="EP80" s="328"/>
      <c r="EQ80" s="328"/>
      <c r="ER80" s="418"/>
      <c r="ES80" s="328"/>
      <c r="ET80" s="328"/>
      <c r="EU80" s="418"/>
      <c r="EV80" s="328"/>
      <c r="EW80" s="328"/>
      <c r="EX80" s="418"/>
      <c r="EY80" s="328"/>
      <c r="EZ80" s="328"/>
      <c r="FA80" s="418"/>
      <c r="FB80" s="328"/>
      <c r="FC80" s="328"/>
      <c r="FD80" s="418"/>
      <c r="FE80" s="328"/>
      <c r="FF80" s="328"/>
      <c r="FG80" s="418"/>
      <c r="FH80" s="328"/>
      <c r="FI80" s="328"/>
      <c r="FJ80" s="418"/>
      <c r="FK80" s="328"/>
      <c r="FL80" s="328"/>
      <c r="FM80" s="418"/>
      <c r="FN80" s="328"/>
      <c r="FO80" s="328"/>
      <c r="FP80" s="418"/>
      <c r="FQ80" s="328"/>
      <c r="FR80" s="328"/>
      <c r="FS80" s="418"/>
      <c r="FT80" s="328"/>
      <c r="FU80" s="328"/>
      <c r="FV80" s="418"/>
      <c r="FW80" s="328"/>
      <c r="FX80" s="328"/>
      <c r="FY80" s="418"/>
      <c r="FZ80" s="328"/>
      <c r="GA80" s="328"/>
      <c r="GB80" s="418"/>
      <c r="GC80" s="328"/>
      <c r="GD80" s="328"/>
      <c r="GE80" s="418"/>
      <c r="GF80" s="328"/>
      <c r="GG80" s="328"/>
      <c r="GH80" s="418"/>
    </row>
    <row r="81" spans="1:190" s="185" customFormat="1" x14ac:dyDescent="0.25">
      <c r="A81" s="261" t="s">
        <v>144</v>
      </c>
      <c r="B81" s="191"/>
      <c r="C81" s="273"/>
      <c r="D81" s="321"/>
      <c r="E81" s="321"/>
      <c r="F81" s="273"/>
      <c r="G81" s="418"/>
      <c r="H81" s="328"/>
      <c r="I81" s="328"/>
      <c r="J81" s="418"/>
      <c r="K81" s="328"/>
      <c r="L81" s="328"/>
      <c r="M81" s="418"/>
      <c r="N81" s="328"/>
      <c r="O81" s="328"/>
      <c r="P81" s="418"/>
      <c r="Q81" s="328"/>
      <c r="R81" s="328"/>
      <c r="S81" s="418"/>
      <c r="T81" s="328"/>
      <c r="U81" s="328"/>
      <c r="V81" s="418"/>
      <c r="W81" s="328"/>
      <c r="X81" s="328"/>
      <c r="Y81" s="418"/>
      <c r="Z81" s="328"/>
      <c r="AA81" s="328"/>
      <c r="AB81" s="418"/>
      <c r="AC81" s="328"/>
      <c r="AD81" s="328"/>
      <c r="AE81" s="418"/>
      <c r="AF81" s="328"/>
      <c r="AG81" s="328"/>
      <c r="AH81" s="418"/>
      <c r="AI81" s="328"/>
      <c r="AJ81" s="328"/>
      <c r="AK81" s="418"/>
      <c r="AL81" s="328"/>
      <c r="AM81" s="328"/>
      <c r="AN81" s="418"/>
      <c r="AO81" s="328"/>
      <c r="AP81" s="328"/>
      <c r="AQ81" s="418"/>
      <c r="AR81" s="328"/>
      <c r="AS81" s="328"/>
      <c r="AT81" s="418"/>
      <c r="AU81" s="328"/>
      <c r="AV81" s="328"/>
      <c r="AW81" s="418"/>
      <c r="AX81" s="328"/>
      <c r="AY81" s="328"/>
      <c r="AZ81" s="418"/>
      <c r="BA81" s="328"/>
      <c r="BB81" s="328"/>
      <c r="BC81" s="418"/>
      <c r="BD81" s="328"/>
      <c r="BE81" s="328"/>
      <c r="BF81" s="418"/>
      <c r="BG81" s="328"/>
      <c r="BH81" s="328"/>
      <c r="BI81" s="418"/>
      <c r="BJ81" s="328"/>
      <c r="BK81" s="328"/>
      <c r="BL81" s="418"/>
      <c r="BM81" s="328"/>
      <c r="BN81" s="328"/>
      <c r="BO81" s="418"/>
      <c r="BP81" s="328"/>
      <c r="BQ81" s="328"/>
      <c r="BR81" s="418"/>
      <c r="BS81" s="328"/>
      <c r="BT81" s="328"/>
      <c r="BU81" s="418"/>
      <c r="BV81" s="328"/>
      <c r="BW81" s="328"/>
      <c r="BX81" s="418"/>
      <c r="BY81" s="328"/>
      <c r="BZ81" s="328"/>
      <c r="CA81" s="418"/>
      <c r="CB81" s="328"/>
      <c r="CC81" s="328"/>
      <c r="CD81" s="418"/>
      <c r="CE81" s="328"/>
      <c r="CF81" s="328"/>
      <c r="CG81" s="418"/>
      <c r="CH81" s="328"/>
      <c r="CI81" s="328"/>
      <c r="CJ81" s="418"/>
      <c r="CK81" s="328"/>
      <c r="CL81" s="328"/>
      <c r="CM81" s="418"/>
      <c r="CN81" s="328"/>
      <c r="CO81" s="328"/>
      <c r="CP81" s="418"/>
      <c r="CQ81" s="328"/>
      <c r="CR81" s="328"/>
      <c r="CS81" s="418"/>
      <c r="CT81" s="328"/>
      <c r="CU81" s="328"/>
      <c r="CV81" s="418"/>
      <c r="CW81" s="328"/>
      <c r="CX81" s="328"/>
      <c r="CY81" s="418"/>
      <c r="CZ81" s="328"/>
      <c r="DA81" s="328"/>
      <c r="DB81" s="418"/>
      <c r="DC81" s="328"/>
      <c r="DD81" s="328"/>
      <c r="DE81" s="418"/>
      <c r="DF81" s="328"/>
      <c r="DG81" s="328"/>
      <c r="DH81" s="418"/>
      <c r="DI81" s="328"/>
      <c r="DJ81" s="328"/>
      <c r="DK81" s="418"/>
      <c r="DL81" s="328"/>
      <c r="DM81" s="328"/>
      <c r="DN81" s="418"/>
      <c r="DO81" s="328"/>
      <c r="DP81" s="328"/>
      <c r="DQ81" s="418"/>
      <c r="DR81" s="328"/>
      <c r="DS81" s="328"/>
      <c r="DT81" s="418"/>
      <c r="DU81" s="328"/>
      <c r="DV81" s="328"/>
      <c r="DW81" s="418"/>
      <c r="DX81" s="328"/>
      <c r="DY81" s="328"/>
      <c r="DZ81" s="418"/>
      <c r="EA81" s="328"/>
      <c r="EB81" s="328"/>
      <c r="EC81" s="418"/>
      <c r="ED81" s="328"/>
      <c r="EE81" s="328"/>
      <c r="EF81" s="418"/>
      <c r="EG81" s="328"/>
      <c r="EH81" s="328"/>
      <c r="EI81" s="418"/>
      <c r="EJ81" s="328"/>
      <c r="EK81" s="328"/>
      <c r="EL81" s="418"/>
      <c r="EM81" s="328"/>
      <c r="EN81" s="328"/>
      <c r="EO81" s="418"/>
      <c r="EP81" s="328"/>
      <c r="EQ81" s="328"/>
      <c r="ER81" s="418"/>
      <c r="ES81" s="328"/>
      <c r="ET81" s="328"/>
      <c r="EU81" s="418"/>
      <c r="EV81" s="328"/>
      <c r="EW81" s="328"/>
      <c r="EX81" s="418"/>
      <c r="EY81" s="328"/>
      <c r="EZ81" s="328"/>
      <c r="FA81" s="418"/>
      <c r="FB81" s="328"/>
      <c r="FC81" s="328"/>
      <c r="FD81" s="418"/>
      <c r="FE81" s="328"/>
      <c r="FF81" s="328"/>
      <c r="FG81" s="418"/>
      <c r="FH81" s="328"/>
      <c r="FI81" s="328"/>
      <c r="FJ81" s="418"/>
      <c r="FK81" s="328"/>
      <c r="FL81" s="328"/>
      <c r="FM81" s="418"/>
      <c r="FN81" s="328"/>
      <c r="FO81" s="328"/>
      <c r="FP81" s="418"/>
      <c r="FQ81" s="328"/>
      <c r="FR81" s="328"/>
      <c r="FS81" s="418"/>
      <c r="FT81" s="328"/>
      <c r="FU81" s="328"/>
      <c r="FV81" s="418"/>
      <c r="FW81" s="328"/>
      <c r="FX81" s="328"/>
      <c r="FY81" s="418"/>
      <c r="FZ81" s="328"/>
      <c r="GA81" s="328"/>
      <c r="GB81" s="418"/>
      <c r="GC81" s="328"/>
      <c r="GD81" s="328"/>
      <c r="GE81" s="418"/>
      <c r="GF81" s="328"/>
      <c r="GG81" s="328"/>
      <c r="GH81" s="418"/>
    </row>
    <row r="82" spans="1:190" s="185" customFormat="1" ht="15.75" x14ac:dyDescent="0.25">
      <c r="A82" s="394" t="s">
        <v>7</v>
      </c>
      <c r="B82" s="137"/>
      <c r="C82" s="273"/>
      <c r="D82" s="321"/>
      <c r="E82" s="321"/>
      <c r="F82" s="273"/>
      <c r="G82" s="418"/>
      <c r="H82" s="328"/>
      <c r="I82" s="328"/>
      <c r="J82" s="418"/>
      <c r="K82" s="328"/>
      <c r="L82" s="328"/>
      <c r="M82" s="418"/>
      <c r="N82" s="328"/>
      <c r="O82" s="328"/>
      <c r="P82" s="418"/>
      <c r="Q82" s="328"/>
      <c r="R82" s="328"/>
      <c r="S82" s="418"/>
      <c r="T82" s="328"/>
      <c r="U82" s="328"/>
      <c r="V82" s="418"/>
      <c r="W82" s="328"/>
      <c r="X82" s="328"/>
      <c r="Y82" s="418"/>
      <c r="Z82" s="328"/>
      <c r="AA82" s="328"/>
      <c r="AB82" s="418"/>
      <c r="AC82" s="328"/>
      <c r="AD82" s="328"/>
      <c r="AE82" s="418"/>
      <c r="AF82" s="328"/>
      <c r="AG82" s="328"/>
      <c r="AH82" s="418"/>
      <c r="AI82" s="328"/>
      <c r="AJ82" s="328"/>
      <c r="AK82" s="418"/>
      <c r="AL82" s="328"/>
      <c r="AM82" s="328"/>
      <c r="AN82" s="418"/>
      <c r="AO82" s="328"/>
      <c r="AP82" s="328"/>
      <c r="AQ82" s="418"/>
      <c r="AR82" s="328"/>
      <c r="AS82" s="328"/>
      <c r="AT82" s="418"/>
      <c r="AU82" s="328"/>
      <c r="AV82" s="328"/>
      <c r="AW82" s="418"/>
      <c r="AX82" s="328"/>
      <c r="AY82" s="328"/>
      <c r="AZ82" s="418"/>
      <c r="BA82" s="328"/>
      <c r="BB82" s="328"/>
      <c r="BC82" s="418"/>
      <c r="BD82" s="328"/>
      <c r="BE82" s="328"/>
      <c r="BF82" s="418"/>
      <c r="BG82" s="328"/>
      <c r="BH82" s="328"/>
      <c r="BI82" s="418"/>
      <c r="BJ82" s="328"/>
      <c r="BK82" s="328"/>
      <c r="BL82" s="418"/>
      <c r="BM82" s="328"/>
      <c r="BN82" s="328"/>
      <c r="BO82" s="418"/>
      <c r="BP82" s="328"/>
      <c r="BQ82" s="328"/>
      <c r="BR82" s="418"/>
      <c r="BS82" s="328"/>
      <c r="BT82" s="328"/>
      <c r="BU82" s="418"/>
      <c r="BV82" s="328"/>
      <c r="BW82" s="328"/>
      <c r="BX82" s="418"/>
      <c r="BY82" s="328"/>
      <c r="BZ82" s="328"/>
      <c r="CA82" s="418"/>
      <c r="CB82" s="328"/>
      <c r="CC82" s="328"/>
      <c r="CD82" s="418"/>
      <c r="CE82" s="328"/>
      <c r="CF82" s="328"/>
      <c r="CG82" s="418"/>
      <c r="CH82" s="328"/>
      <c r="CI82" s="328"/>
      <c r="CJ82" s="418"/>
      <c r="CK82" s="328"/>
      <c r="CL82" s="328"/>
      <c r="CM82" s="418"/>
      <c r="CN82" s="328"/>
      <c r="CO82" s="328"/>
      <c r="CP82" s="418"/>
      <c r="CQ82" s="328"/>
      <c r="CR82" s="328"/>
      <c r="CS82" s="418"/>
      <c r="CT82" s="328"/>
      <c r="CU82" s="328"/>
      <c r="CV82" s="418"/>
      <c r="CW82" s="328"/>
      <c r="CX82" s="328"/>
      <c r="CY82" s="418"/>
      <c r="CZ82" s="328"/>
      <c r="DA82" s="328"/>
      <c r="DB82" s="418"/>
      <c r="DC82" s="328"/>
      <c r="DD82" s="328"/>
      <c r="DE82" s="418"/>
      <c r="DF82" s="328"/>
      <c r="DG82" s="328"/>
      <c r="DH82" s="418"/>
      <c r="DI82" s="328"/>
      <c r="DJ82" s="328"/>
      <c r="DK82" s="418"/>
      <c r="DL82" s="328"/>
      <c r="DM82" s="328"/>
      <c r="DN82" s="418"/>
      <c r="DO82" s="328"/>
      <c r="DP82" s="328"/>
      <c r="DQ82" s="418"/>
      <c r="DR82" s="328"/>
      <c r="DS82" s="328"/>
      <c r="DT82" s="418"/>
      <c r="DU82" s="328"/>
      <c r="DV82" s="328"/>
      <c r="DW82" s="418"/>
      <c r="DX82" s="328"/>
      <c r="DY82" s="328"/>
      <c r="DZ82" s="418"/>
      <c r="EA82" s="328"/>
      <c r="EB82" s="328"/>
      <c r="EC82" s="418"/>
      <c r="ED82" s="328"/>
      <c r="EE82" s="328"/>
      <c r="EF82" s="418"/>
      <c r="EG82" s="328"/>
      <c r="EH82" s="328"/>
      <c r="EI82" s="418"/>
      <c r="EJ82" s="328"/>
      <c r="EK82" s="328"/>
      <c r="EL82" s="418"/>
      <c r="EM82" s="328"/>
      <c r="EN82" s="328"/>
      <c r="EO82" s="418"/>
      <c r="EP82" s="328"/>
      <c r="EQ82" s="328"/>
      <c r="ER82" s="418"/>
      <c r="ES82" s="328"/>
      <c r="ET82" s="328"/>
      <c r="EU82" s="418"/>
      <c r="EV82" s="328"/>
      <c r="EW82" s="328"/>
      <c r="EX82" s="418"/>
      <c r="EY82" s="328"/>
      <c r="EZ82" s="328"/>
      <c r="FA82" s="418"/>
      <c r="FB82" s="328"/>
      <c r="FC82" s="328"/>
      <c r="FD82" s="418"/>
      <c r="FE82" s="328"/>
      <c r="FF82" s="328"/>
      <c r="FG82" s="418"/>
      <c r="FH82" s="328"/>
      <c r="FI82" s="328"/>
      <c r="FJ82" s="418"/>
      <c r="FK82" s="328"/>
      <c r="FL82" s="328"/>
      <c r="FM82" s="418"/>
      <c r="FN82" s="328"/>
      <c r="FO82" s="328"/>
      <c r="FP82" s="418"/>
      <c r="FQ82" s="328"/>
      <c r="FR82" s="328"/>
      <c r="FS82" s="418"/>
      <c r="FT82" s="328"/>
      <c r="FU82" s="328"/>
      <c r="FV82" s="418"/>
      <c r="FW82" s="328"/>
      <c r="FX82" s="328"/>
      <c r="FY82" s="418"/>
      <c r="FZ82" s="328"/>
      <c r="GA82" s="328"/>
      <c r="GB82" s="418"/>
      <c r="GC82" s="328"/>
      <c r="GD82" s="328"/>
      <c r="GE82" s="418"/>
      <c r="GF82" s="328"/>
      <c r="GG82" s="328"/>
      <c r="GH82" s="418"/>
    </row>
    <row r="83" spans="1:190" s="185" customFormat="1" x14ac:dyDescent="0.25">
      <c r="A83" s="218" t="s">
        <v>131</v>
      </c>
      <c r="B83" s="137"/>
      <c r="C83" s="273"/>
      <c r="D83" s="321"/>
      <c r="E83" s="321"/>
      <c r="F83" s="273"/>
      <c r="G83" s="418"/>
      <c r="H83" s="328"/>
      <c r="I83" s="328"/>
      <c r="J83" s="418"/>
      <c r="K83" s="328"/>
      <c r="L83" s="328"/>
      <c r="M83" s="418"/>
      <c r="N83" s="328"/>
      <c r="O83" s="328"/>
      <c r="P83" s="418"/>
      <c r="Q83" s="328"/>
      <c r="R83" s="328"/>
      <c r="S83" s="418"/>
      <c r="T83" s="328"/>
      <c r="U83" s="328"/>
      <c r="V83" s="418"/>
      <c r="W83" s="328"/>
      <c r="X83" s="328"/>
      <c r="Y83" s="418"/>
      <c r="Z83" s="328"/>
      <c r="AA83" s="328"/>
      <c r="AB83" s="418"/>
      <c r="AC83" s="328"/>
      <c r="AD83" s="328"/>
      <c r="AE83" s="418"/>
      <c r="AF83" s="328"/>
      <c r="AG83" s="328"/>
      <c r="AH83" s="418"/>
      <c r="AI83" s="328"/>
      <c r="AJ83" s="328"/>
      <c r="AK83" s="418"/>
      <c r="AL83" s="328"/>
      <c r="AM83" s="328"/>
      <c r="AN83" s="418"/>
      <c r="AO83" s="328"/>
      <c r="AP83" s="328"/>
      <c r="AQ83" s="418"/>
      <c r="AR83" s="328"/>
      <c r="AS83" s="328"/>
      <c r="AT83" s="418"/>
      <c r="AU83" s="328"/>
      <c r="AV83" s="328"/>
      <c r="AW83" s="418"/>
      <c r="AX83" s="328"/>
      <c r="AY83" s="328"/>
      <c r="AZ83" s="418"/>
      <c r="BA83" s="328"/>
      <c r="BB83" s="328"/>
      <c r="BC83" s="418"/>
      <c r="BD83" s="328"/>
      <c r="BE83" s="328"/>
      <c r="BF83" s="418"/>
      <c r="BG83" s="328"/>
      <c r="BH83" s="328"/>
      <c r="BI83" s="418"/>
      <c r="BJ83" s="328"/>
      <c r="BK83" s="328"/>
      <c r="BL83" s="418"/>
      <c r="BM83" s="328"/>
      <c r="BN83" s="328"/>
      <c r="BO83" s="418"/>
      <c r="BP83" s="328"/>
      <c r="BQ83" s="328"/>
      <c r="BR83" s="418"/>
      <c r="BS83" s="328"/>
      <c r="BT83" s="328"/>
      <c r="BU83" s="418"/>
      <c r="BV83" s="328"/>
      <c r="BW83" s="328"/>
      <c r="BX83" s="418"/>
      <c r="BY83" s="328"/>
      <c r="BZ83" s="328"/>
      <c r="CA83" s="418"/>
      <c r="CB83" s="328"/>
      <c r="CC83" s="328"/>
      <c r="CD83" s="418"/>
      <c r="CE83" s="328"/>
      <c r="CF83" s="328"/>
      <c r="CG83" s="418"/>
      <c r="CH83" s="328"/>
      <c r="CI83" s="328"/>
      <c r="CJ83" s="418"/>
      <c r="CK83" s="328"/>
      <c r="CL83" s="328"/>
      <c r="CM83" s="418"/>
      <c r="CN83" s="328"/>
      <c r="CO83" s="328"/>
      <c r="CP83" s="418"/>
      <c r="CQ83" s="328"/>
      <c r="CR83" s="328"/>
      <c r="CS83" s="418"/>
      <c r="CT83" s="328"/>
      <c r="CU83" s="328"/>
      <c r="CV83" s="418"/>
      <c r="CW83" s="328"/>
      <c r="CX83" s="328"/>
      <c r="CY83" s="418"/>
      <c r="CZ83" s="328"/>
      <c r="DA83" s="328"/>
      <c r="DB83" s="418"/>
      <c r="DC83" s="328"/>
      <c r="DD83" s="328"/>
      <c r="DE83" s="418"/>
      <c r="DF83" s="328"/>
      <c r="DG83" s="328"/>
      <c r="DH83" s="418"/>
      <c r="DI83" s="328"/>
      <c r="DJ83" s="328"/>
      <c r="DK83" s="418"/>
      <c r="DL83" s="328"/>
      <c r="DM83" s="328"/>
      <c r="DN83" s="418"/>
      <c r="DO83" s="328"/>
      <c r="DP83" s="328"/>
      <c r="DQ83" s="418"/>
      <c r="DR83" s="328"/>
      <c r="DS83" s="328"/>
      <c r="DT83" s="418"/>
      <c r="DU83" s="328"/>
      <c r="DV83" s="328"/>
      <c r="DW83" s="418"/>
      <c r="DX83" s="328"/>
      <c r="DY83" s="328"/>
      <c r="DZ83" s="418"/>
      <c r="EA83" s="328"/>
      <c r="EB83" s="328"/>
      <c r="EC83" s="418"/>
      <c r="ED83" s="328"/>
      <c r="EE83" s="328"/>
      <c r="EF83" s="418"/>
      <c r="EG83" s="328"/>
      <c r="EH83" s="328"/>
      <c r="EI83" s="418"/>
      <c r="EJ83" s="328"/>
      <c r="EK83" s="328"/>
      <c r="EL83" s="418"/>
      <c r="EM83" s="328"/>
      <c r="EN83" s="328"/>
      <c r="EO83" s="418"/>
      <c r="EP83" s="328"/>
      <c r="EQ83" s="328"/>
      <c r="ER83" s="418"/>
      <c r="ES83" s="328"/>
      <c r="ET83" s="328"/>
      <c r="EU83" s="418"/>
      <c r="EV83" s="328"/>
      <c r="EW83" s="328"/>
      <c r="EX83" s="418"/>
      <c r="EY83" s="328"/>
      <c r="EZ83" s="328"/>
      <c r="FA83" s="418"/>
      <c r="FB83" s="328"/>
      <c r="FC83" s="328"/>
      <c r="FD83" s="418"/>
      <c r="FE83" s="328"/>
      <c r="FF83" s="328"/>
      <c r="FG83" s="418"/>
      <c r="FH83" s="328"/>
      <c r="FI83" s="328"/>
      <c r="FJ83" s="418"/>
      <c r="FK83" s="328"/>
      <c r="FL83" s="328"/>
      <c r="FM83" s="418"/>
      <c r="FN83" s="328"/>
      <c r="FO83" s="328"/>
      <c r="FP83" s="418"/>
      <c r="FQ83" s="328"/>
      <c r="FR83" s="328"/>
      <c r="FS83" s="418"/>
      <c r="FT83" s="328"/>
      <c r="FU83" s="328"/>
      <c r="FV83" s="418"/>
      <c r="FW83" s="328"/>
      <c r="FX83" s="328"/>
      <c r="FY83" s="418"/>
      <c r="FZ83" s="328"/>
      <c r="GA83" s="328"/>
      <c r="GB83" s="418"/>
      <c r="GC83" s="328"/>
      <c r="GD83" s="328"/>
      <c r="GE83" s="418"/>
      <c r="GF83" s="328"/>
      <c r="GG83" s="328"/>
      <c r="GH83" s="418"/>
    </row>
    <row r="84" spans="1:190" s="185" customFormat="1" ht="17.25" customHeight="1" x14ac:dyDescent="0.25">
      <c r="A84" s="29" t="s">
        <v>119</v>
      </c>
      <c r="B84" s="28"/>
      <c r="C84" s="273">
        <v>6887</v>
      </c>
      <c r="D84" s="321"/>
      <c r="E84" s="321"/>
      <c r="F84" s="273"/>
      <c r="G84" s="418"/>
      <c r="H84" s="328"/>
      <c r="I84" s="328"/>
      <c r="J84" s="418"/>
      <c r="K84" s="328"/>
      <c r="L84" s="328"/>
      <c r="M84" s="418"/>
      <c r="N84" s="328"/>
      <c r="O84" s="328"/>
      <c r="P84" s="418"/>
      <c r="Q84" s="328"/>
      <c r="R84" s="328"/>
      <c r="S84" s="418"/>
      <c r="T84" s="328"/>
      <c r="U84" s="328"/>
      <c r="V84" s="418"/>
      <c r="W84" s="328"/>
      <c r="X84" s="328"/>
      <c r="Y84" s="418"/>
      <c r="Z84" s="328"/>
      <c r="AA84" s="328"/>
      <c r="AB84" s="418"/>
      <c r="AC84" s="328"/>
      <c r="AD84" s="328"/>
      <c r="AE84" s="418"/>
      <c r="AF84" s="328"/>
      <c r="AG84" s="328"/>
      <c r="AH84" s="418"/>
      <c r="AI84" s="328"/>
      <c r="AJ84" s="328"/>
      <c r="AK84" s="418"/>
      <c r="AL84" s="328"/>
      <c r="AM84" s="328"/>
      <c r="AN84" s="418"/>
      <c r="AO84" s="328"/>
      <c r="AP84" s="328"/>
      <c r="AQ84" s="418"/>
      <c r="AR84" s="328"/>
      <c r="AS84" s="328"/>
      <c r="AT84" s="418"/>
      <c r="AU84" s="328"/>
      <c r="AV84" s="328"/>
      <c r="AW84" s="418"/>
      <c r="AX84" s="328"/>
      <c r="AY84" s="328"/>
      <c r="AZ84" s="418"/>
      <c r="BA84" s="328"/>
      <c r="BB84" s="328"/>
      <c r="BC84" s="418"/>
      <c r="BD84" s="328"/>
      <c r="BE84" s="328"/>
      <c r="BF84" s="418"/>
      <c r="BG84" s="328"/>
      <c r="BH84" s="328"/>
      <c r="BI84" s="418"/>
      <c r="BJ84" s="328"/>
      <c r="BK84" s="328"/>
      <c r="BL84" s="418"/>
      <c r="BM84" s="328"/>
      <c r="BN84" s="328"/>
      <c r="BO84" s="418"/>
      <c r="BP84" s="328"/>
      <c r="BQ84" s="328"/>
      <c r="BR84" s="418"/>
      <c r="BS84" s="328"/>
      <c r="BT84" s="328"/>
      <c r="BU84" s="418"/>
      <c r="BV84" s="328"/>
      <c r="BW84" s="328"/>
      <c r="BX84" s="418"/>
      <c r="BY84" s="328"/>
      <c r="BZ84" s="328"/>
      <c r="CA84" s="418"/>
      <c r="CB84" s="328"/>
      <c r="CC84" s="328"/>
      <c r="CD84" s="418"/>
      <c r="CE84" s="328"/>
      <c r="CF84" s="328"/>
      <c r="CG84" s="418"/>
      <c r="CH84" s="328"/>
      <c r="CI84" s="328"/>
      <c r="CJ84" s="418"/>
      <c r="CK84" s="328"/>
      <c r="CL84" s="328"/>
      <c r="CM84" s="418"/>
      <c r="CN84" s="328"/>
      <c r="CO84" s="328"/>
      <c r="CP84" s="418"/>
      <c r="CQ84" s="328"/>
      <c r="CR84" s="328"/>
      <c r="CS84" s="418"/>
      <c r="CT84" s="328"/>
      <c r="CU84" s="328"/>
      <c r="CV84" s="418"/>
      <c r="CW84" s="328"/>
      <c r="CX84" s="328"/>
      <c r="CY84" s="418"/>
      <c r="CZ84" s="328"/>
      <c r="DA84" s="328"/>
      <c r="DB84" s="418"/>
      <c r="DC84" s="328"/>
      <c r="DD84" s="328"/>
      <c r="DE84" s="418"/>
      <c r="DF84" s="328"/>
      <c r="DG84" s="328"/>
      <c r="DH84" s="418"/>
      <c r="DI84" s="328"/>
      <c r="DJ84" s="328"/>
      <c r="DK84" s="418"/>
      <c r="DL84" s="328"/>
      <c r="DM84" s="328"/>
      <c r="DN84" s="418"/>
      <c r="DO84" s="328"/>
      <c r="DP84" s="328"/>
      <c r="DQ84" s="418"/>
      <c r="DR84" s="328"/>
      <c r="DS84" s="328"/>
      <c r="DT84" s="418"/>
      <c r="DU84" s="328"/>
      <c r="DV84" s="328"/>
      <c r="DW84" s="418"/>
      <c r="DX84" s="328"/>
      <c r="DY84" s="328"/>
      <c r="DZ84" s="418"/>
      <c r="EA84" s="328"/>
      <c r="EB84" s="328"/>
      <c r="EC84" s="418"/>
      <c r="ED84" s="328"/>
      <c r="EE84" s="328"/>
      <c r="EF84" s="418"/>
      <c r="EG84" s="328"/>
      <c r="EH84" s="328"/>
      <c r="EI84" s="418"/>
      <c r="EJ84" s="328"/>
      <c r="EK84" s="328"/>
      <c r="EL84" s="418"/>
      <c r="EM84" s="328"/>
      <c r="EN84" s="328"/>
      <c r="EO84" s="418"/>
      <c r="EP84" s="328"/>
      <c r="EQ84" s="328"/>
      <c r="ER84" s="418"/>
      <c r="ES84" s="328"/>
      <c r="ET84" s="328"/>
      <c r="EU84" s="418"/>
      <c r="EV84" s="328"/>
      <c r="EW84" s="328"/>
      <c r="EX84" s="418"/>
      <c r="EY84" s="328"/>
      <c r="EZ84" s="328"/>
      <c r="FA84" s="418"/>
      <c r="FB84" s="328"/>
      <c r="FC84" s="328"/>
      <c r="FD84" s="418"/>
      <c r="FE84" s="328"/>
      <c r="FF84" s="328"/>
      <c r="FG84" s="418"/>
      <c r="FH84" s="328"/>
      <c r="FI84" s="328"/>
      <c r="FJ84" s="418"/>
      <c r="FK84" s="328"/>
      <c r="FL84" s="328"/>
      <c r="FM84" s="418"/>
      <c r="FN84" s="328"/>
      <c r="FO84" s="328"/>
      <c r="FP84" s="418"/>
      <c r="FQ84" s="328"/>
      <c r="FR84" s="328"/>
      <c r="FS84" s="418"/>
      <c r="FT84" s="328"/>
      <c r="FU84" s="328"/>
      <c r="FV84" s="418"/>
      <c r="FW84" s="328"/>
      <c r="FX84" s="328"/>
      <c r="FY84" s="418"/>
      <c r="FZ84" s="328"/>
      <c r="GA84" s="328"/>
      <c r="GB84" s="418"/>
      <c r="GC84" s="328"/>
      <c r="GD84" s="328"/>
      <c r="GE84" s="418"/>
      <c r="GF84" s="328"/>
      <c r="GG84" s="328"/>
      <c r="GH84" s="418"/>
    </row>
    <row r="85" spans="1:190" s="185" customFormat="1" ht="15" customHeight="1" x14ac:dyDescent="0.25">
      <c r="A85" s="34" t="s">
        <v>120</v>
      </c>
      <c r="B85" s="28"/>
      <c r="C85" s="273"/>
      <c r="D85" s="273"/>
      <c r="E85" s="273"/>
      <c r="F85" s="273"/>
      <c r="G85" s="418"/>
      <c r="H85" s="328"/>
      <c r="I85" s="328"/>
      <c r="J85" s="418"/>
      <c r="K85" s="328"/>
      <c r="L85" s="328"/>
      <c r="M85" s="418"/>
      <c r="N85" s="328"/>
      <c r="O85" s="328"/>
      <c r="P85" s="418"/>
      <c r="Q85" s="328"/>
      <c r="R85" s="328"/>
      <c r="S85" s="418"/>
      <c r="T85" s="328"/>
      <c r="U85" s="328"/>
      <c r="V85" s="418"/>
      <c r="W85" s="328"/>
      <c r="X85" s="328"/>
      <c r="Y85" s="418"/>
      <c r="Z85" s="328"/>
      <c r="AA85" s="328"/>
      <c r="AB85" s="418"/>
      <c r="AC85" s="328"/>
      <c r="AD85" s="328"/>
      <c r="AE85" s="418"/>
      <c r="AF85" s="328"/>
      <c r="AG85" s="328"/>
      <c r="AH85" s="418"/>
      <c r="AI85" s="328"/>
      <c r="AJ85" s="328"/>
      <c r="AK85" s="418"/>
      <c r="AL85" s="328"/>
      <c r="AM85" s="328"/>
      <c r="AN85" s="418"/>
      <c r="AO85" s="328"/>
      <c r="AP85" s="328"/>
      <c r="AQ85" s="418"/>
      <c r="AR85" s="328"/>
      <c r="AS85" s="328"/>
      <c r="AT85" s="418"/>
      <c r="AU85" s="328"/>
      <c r="AV85" s="328"/>
      <c r="AW85" s="418"/>
      <c r="AX85" s="328"/>
      <c r="AY85" s="328"/>
      <c r="AZ85" s="418"/>
      <c r="BA85" s="328"/>
      <c r="BB85" s="328"/>
      <c r="BC85" s="418"/>
      <c r="BD85" s="328"/>
      <c r="BE85" s="328"/>
      <c r="BF85" s="418"/>
      <c r="BG85" s="328"/>
      <c r="BH85" s="328"/>
      <c r="BI85" s="418"/>
      <c r="BJ85" s="328"/>
      <c r="BK85" s="328"/>
      <c r="BL85" s="418"/>
      <c r="BM85" s="328"/>
      <c r="BN85" s="328"/>
      <c r="BO85" s="418"/>
      <c r="BP85" s="328"/>
      <c r="BQ85" s="328"/>
      <c r="BR85" s="418"/>
      <c r="BS85" s="328"/>
      <c r="BT85" s="328"/>
      <c r="BU85" s="418"/>
      <c r="BV85" s="328"/>
      <c r="BW85" s="328"/>
      <c r="BX85" s="418"/>
      <c r="BY85" s="328"/>
      <c r="BZ85" s="328"/>
      <c r="CA85" s="418"/>
      <c r="CB85" s="328"/>
      <c r="CC85" s="328"/>
      <c r="CD85" s="418"/>
      <c r="CE85" s="328"/>
      <c r="CF85" s="328"/>
      <c r="CG85" s="418"/>
      <c r="CH85" s="328"/>
      <c r="CI85" s="328"/>
      <c r="CJ85" s="418"/>
      <c r="CK85" s="328"/>
      <c r="CL85" s="328"/>
      <c r="CM85" s="418"/>
      <c r="CN85" s="328"/>
      <c r="CO85" s="328"/>
      <c r="CP85" s="418"/>
      <c r="CQ85" s="328"/>
      <c r="CR85" s="328"/>
      <c r="CS85" s="418"/>
      <c r="CT85" s="328"/>
      <c r="CU85" s="328"/>
      <c r="CV85" s="418"/>
      <c r="CW85" s="328"/>
      <c r="CX85" s="328"/>
      <c r="CY85" s="418"/>
      <c r="CZ85" s="328"/>
      <c r="DA85" s="328"/>
      <c r="DB85" s="418"/>
      <c r="DC85" s="328"/>
      <c r="DD85" s="328"/>
      <c r="DE85" s="418"/>
      <c r="DF85" s="328"/>
      <c r="DG85" s="328"/>
      <c r="DH85" s="418"/>
      <c r="DI85" s="328"/>
      <c r="DJ85" s="328"/>
      <c r="DK85" s="418"/>
      <c r="DL85" s="328"/>
      <c r="DM85" s="328"/>
      <c r="DN85" s="418"/>
      <c r="DO85" s="328"/>
      <c r="DP85" s="328"/>
      <c r="DQ85" s="418"/>
      <c r="DR85" s="328"/>
      <c r="DS85" s="328"/>
      <c r="DT85" s="418"/>
      <c r="DU85" s="328"/>
      <c r="DV85" s="328"/>
      <c r="DW85" s="418"/>
      <c r="DX85" s="328"/>
      <c r="DY85" s="328"/>
      <c r="DZ85" s="418"/>
      <c r="EA85" s="328"/>
      <c r="EB85" s="328"/>
      <c r="EC85" s="418"/>
      <c r="ED85" s="328"/>
      <c r="EE85" s="328"/>
      <c r="EF85" s="418"/>
      <c r="EG85" s="328"/>
      <c r="EH85" s="328"/>
      <c r="EI85" s="418"/>
      <c r="EJ85" s="328"/>
      <c r="EK85" s="328"/>
      <c r="EL85" s="418"/>
      <c r="EM85" s="328"/>
      <c r="EN85" s="328"/>
      <c r="EO85" s="418"/>
      <c r="EP85" s="328"/>
      <c r="EQ85" s="328"/>
      <c r="ER85" s="418"/>
      <c r="ES85" s="328"/>
      <c r="ET85" s="328"/>
      <c r="EU85" s="418"/>
      <c r="EV85" s="328"/>
      <c r="EW85" s="328"/>
      <c r="EX85" s="418"/>
      <c r="EY85" s="328"/>
      <c r="EZ85" s="328"/>
      <c r="FA85" s="418"/>
      <c r="FB85" s="328"/>
      <c r="FC85" s="328"/>
      <c r="FD85" s="418"/>
      <c r="FE85" s="328"/>
      <c r="FF85" s="328"/>
      <c r="FG85" s="418"/>
      <c r="FH85" s="328"/>
      <c r="FI85" s="328"/>
      <c r="FJ85" s="418"/>
      <c r="FK85" s="328"/>
      <c r="FL85" s="328"/>
      <c r="FM85" s="418"/>
      <c r="FN85" s="328"/>
      <c r="FO85" s="328"/>
      <c r="FP85" s="418"/>
      <c r="FQ85" s="328"/>
      <c r="FR85" s="328"/>
      <c r="FS85" s="418"/>
      <c r="FT85" s="328"/>
      <c r="FU85" s="328"/>
      <c r="FV85" s="418"/>
      <c r="FW85" s="328"/>
      <c r="FX85" s="328"/>
      <c r="FY85" s="418"/>
      <c r="FZ85" s="328"/>
      <c r="GA85" s="328"/>
      <c r="GB85" s="418"/>
      <c r="GC85" s="328"/>
      <c r="GD85" s="328"/>
      <c r="GE85" s="418"/>
      <c r="GF85" s="328"/>
      <c r="GG85" s="328"/>
      <c r="GH85" s="418"/>
    </row>
    <row r="86" spans="1:190" s="185" customFormat="1" ht="30" customHeight="1" x14ac:dyDescent="0.25">
      <c r="A86" s="34" t="s">
        <v>121</v>
      </c>
      <c r="B86" s="28"/>
      <c r="C86" s="273"/>
      <c r="D86" s="273"/>
      <c r="E86" s="273"/>
      <c r="F86" s="273"/>
      <c r="G86" s="418"/>
      <c r="H86" s="328"/>
      <c r="I86" s="328"/>
      <c r="J86" s="418"/>
      <c r="K86" s="328"/>
      <c r="L86" s="328"/>
      <c r="M86" s="418"/>
      <c r="N86" s="328"/>
      <c r="O86" s="328"/>
      <c r="P86" s="418"/>
      <c r="Q86" s="328"/>
      <c r="R86" s="328"/>
      <c r="S86" s="418"/>
      <c r="T86" s="328"/>
      <c r="U86" s="328"/>
      <c r="V86" s="418"/>
      <c r="W86" s="328"/>
      <c r="X86" s="328"/>
      <c r="Y86" s="418"/>
      <c r="Z86" s="328"/>
      <c r="AA86" s="328"/>
      <c r="AB86" s="418"/>
      <c r="AC86" s="328"/>
      <c r="AD86" s="328"/>
      <c r="AE86" s="418"/>
      <c r="AF86" s="328"/>
      <c r="AG86" s="328"/>
      <c r="AH86" s="418"/>
      <c r="AI86" s="328"/>
      <c r="AJ86" s="328"/>
      <c r="AK86" s="418"/>
      <c r="AL86" s="328"/>
      <c r="AM86" s="328"/>
      <c r="AN86" s="418"/>
      <c r="AO86" s="328"/>
      <c r="AP86" s="328"/>
      <c r="AQ86" s="418"/>
      <c r="AR86" s="328"/>
      <c r="AS86" s="328"/>
      <c r="AT86" s="418"/>
      <c r="AU86" s="328"/>
      <c r="AV86" s="328"/>
      <c r="AW86" s="418"/>
      <c r="AX86" s="328"/>
      <c r="AY86" s="328"/>
      <c r="AZ86" s="418"/>
      <c r="BA86" s="328"/>
      <c r="BB86" s="328"/>
      <c r="BC86" s="418"/>
      <c r="BD86" s="328"/>
      <c r="BE86" s="328"/>
      <c r="BF86" s="418"/>
      <c r="BG86" s="328"/>
      <c r="BH86" s="328"/>
      <c r="BI86" s="418"/>
      <c r="BJ86" s="328"/>
      <c r="BK86" s="328"/>
      <c r="BL86" s="418"/>
      <c r="BM86" s="328"/>
      <c r="BN86" s="328"/>
      <c r="BO86" s="418"/>
      <c r="BP86" s="328"/>
      <c r="BQ86" s="328"/>
      <c r="BR86" s="418"/>
      <c r="BS86" s="328"/>
      <c r="BT86" s="328"/>
      <c r="BU86" s="418"/>
      <c r="BV86" s="328"/>
      <c r="BW86" s="328"/>
      <c r="BX86" s="418"/>
      <c r="BY86" s="328"/>
      <c r="BZ86" s="328"/>
      <c r="CA86" s="418"/>
      <c r="CB86" s="328"/>
      <c r="CC86" s="328"/>
      <c r="CD86" s="418"/>
      <c r="CE86" s="328"/>
      <c r="CF86" s="328"/>
      <c r="CG86" s="418"/>
      <c r="CH86" s="328"/>
      <c r="CI86" s="328"/>
      <c r="CJ86" s="418"/>
      <c r="CK86" s="328"/>
      <c r="CL86" s="328"/>
      <c r="CM86" s="418"/>
      <c r="CN86" s="328"/>
      <c r="CO86" s="328"/>
      <c r="CP86" s="418"/>
      <c r="CQ86" s="328"/>
      <c r="CR86" s="328"/>
      <c r="CS86" s="418"/>
      <c r="CT86" s="328"/>
      <c r="CU86" s="328"/>
      <c r="CV86" s="418"/>
      <c r="CW86" s="328"/>
      <c r="CX86" s="328"/>
      <c r="CY86" s="418"/>
      <c r="CZ86" s="328"/>
      <c r="DA86" s="328"/>
      <c r="DB86" s="418"/>
      <c r="DC86" s="328"/>
      <c r="DD86" s="328"/>
      <c r="DE86" s="418"/>
      <c r="DF86" s="328"/>
      <c r="DG86" s="328"/>
      <c r="DH86" s="418"/>
      <c r="DI86" s="328"/>
      <c r="DJ86" s="328"/>
      <c r="DK86" s="418"/>
      <c r="DL86" s="328"/>
      <c r="DM86" s="328"/>
      <c r="DN86" s="418"/>
      <c r="DO86" s="328"/>
      <c r="DP86" s="328"/>
      <c r="DQ86" s="418"/>
      <c r="DR86" s="328"/>
      <c r="DS86" s="328"/>
      <c r="DT86" s="418"/>
      <c r="DU86" s="328"/>
      <c r="DV86" s="328"/>
      <c r="DW86" s="418"/>
      <c r="DX86" s="328"/>
      <c r="DY86" s="328"/>
      <c r="DZ86" s="418"/>
      <c r="EA86" s="328"/>
      <c r="EB86" s="328"/>
      <c r="EC86" s="418"/>
      <c r="ED86" s="328"/>
      <c r="EE86" s="328"/>
      <c r="EF86" s="418"/>
      <c r="EG86" s="328"/>
      <c r="EH86" s="328"/>
      <c r="EI86" s="418"/>
      <c r="EJ86" s="328"/>
      <c r="EK86" s="328"/>
      <c r="EL86" s="418"/>
      <c r="EM86" s="328"/>
      <c r="EN86" s="328"/>
      <c r="EO86" s="418"/>
      <c r="EP86" s="328"/>
      <c r="EQ86" s="328"/>
      <c r="ER86" s="418"/>
      <c r="ES86" s="328"/>
      <c r="ET86" s="328"/>
      <c r="EU86" s="418"/>
      <c r="EV86" s="328"/>
      <c r="EW86" s="328"/>
      <c r="EX86" s="418"/>
      <c r="EY86" s="328"/>
      <c r="EZ86" s="328"/>
      <c r="FA86" s="418"/>
      <c r="FB86" s="328"/>
      <c r="FC86" s="328"/>
      <c r="FD86" s="418"/>
      <c r="FE86" s="328"/>
      <c r="FF86" s="328"/>
      <c r="FG86" s="418"/>
      <c r="FH86" s="328"/>
      <c r="FI86" s="328"/>
      <c r="FJ86" s="418"/>
      <c r="FK86" s="328"/>
      <c r="FL86" s="328"/>
      <c r="FM86" s="418"/>
      <c r="FN86" s="328"/>
      <c r="FO86" s="328"/>
      <c r="FP86" s="418"/>
      <c r="FQ86" s="328"/>
      <c r="FR86" s="328"/>
      <c r="FS86" s="418"/>
      <c r="FT86" s="328"/>
      <c r="FU86" s="328"/>
      <c r="FV86" s="418"/>
      <c r="FW86" s="328"/>
      <c r="FX86" s="328"/>
      <c r="FY86" s="418"/>
      <c r="FZ86" s="328"/>
      <c r="GA86" s="328"/>
      <c r="GB86" s="418"/>
      <c r="GC86" s="328"/>
      <c r="GD86" s="328"/>
      <c r="GE86" s="418"/>
      <c r="GF86" s="328"/>
      <c r="GG86" s="328"/>
      <c r="GH86" s="418"/>
    </row>
    <row r="87" spans="1:190" s="185" customFormat="1" ht="16.5" customHeight="1" x14ac:dyDescent="0.25">
      <c r="A87" s="218" t="s">
        <v>143</v>
      </c>
      <c r="B87" s="28"/>
      <c r="C87" s="331">
        <f>C84+ROUND(C85*3.2,0)+C86</f>
        <v>6887</v>
      </c>
      <c r="D87" s="273"/>
      <c r="E87" s="273"/>
      <c r="F87" s="273"/>
      <c r="G87" s="418"/>
      <c r="H87" s="328"/>
      <c r="I87" s="328"/>
      <c r="J87" s="418"/>
      <c r="K87" s="328"/>
      <c r="L87" s="328"/>
      <c r="M87" s="418"/>
      <c r="N87" s="328"/>
      <c r="O87" s="328"/>
      <c r="P87" s="418"/>
      <c r="Q87" s="328"/>
      <c r="R87" s="328"/>
      <c r="S87" s="418"/>
      <c r="T87" s="328"/>
      <c r="U87" s="328"/>
      <c r="V87" s="418"/>
      <c r="W87" s="328"/>
      <c r="X87" s="328"/>
      <c r="Y87" s="418"/>
      <c r="Z87" s="328"/>
      <c r="AA87" s="328"/>
      <c r="AB87" s="418"/>
      <c r="AC87" s="328"/>
      <c r="AD87" s="328"/>
      <c r="AE87" s="418"/>
      <c r="AF87" s="328"/>
      <c r="AG87" s="328"/>
      <c r="AH87" s="418"/>
      <c r="AI87" s="328"/>
      <c r="AJ87" s="328"/>
      <c r="AK87" s="418"/>
      <c r="AL87" s="328"/>
      <c r="AM87" s="328"/>
      <c r="AN87" s="418"/>
      <c r="AO87" s="328"/>
      <c r="AP87" s="328"/>
      <c r="AQ87" s="418"/>
      <c r="AR87" s="328"/>
      <c r="AS87" s="328"/>
      <c r="AT87" s="418"/>
      <c r="AU87" s="328"/>
      <c r="AV87" s="328"/>
      <c r="AW87" s="418"/>
      <c r="AX87" s="328"/>
      <c r="AY87" s="328"/>
      <c r="AZ87" s="418"/>
      <c r="BA87" s="328"/>
      <c r="BB87" s="328"/>
      <c r="BC87" s="418"/>
      <c r="BD87" s="328"/>
      <c r="BE87" s="328"/>
      <c r="BF87" s="418"/>
      <c r="BG87" s="328"/>
      <c r="BH87" s="328"/>
      <c r="BI87" s="418"/>
      <c r="BJ87" s="328"/>
      <c r="BK87" s="328"/>
      <c r="BL87" s="418"/>
      <c r="BM87" s="328"/>
      <c r="BN87" s="328"/>
      <c r="BO87" s="418"/>
      <c r="BP87" s="328"/>
      <c r="BQ87" s="328"/>
      <c r="BR87" s="418"/>
      <c r="BS87" s="328"/>
      <c r="BT87" s="328"/>
      <c r="BU87" s="418"/>
      <c r="BV87" s="328"/>
      <c r="BW87" s="328"/>
      <c r="BX87" s="418"/>
      <c r="BY87" s="328"/>
      <c r="BZ87" s="328"/>
      <c r="CA87" s="418"/>
      <c r="CB87" s="328"/>
      <c r="CC87" s="328"/>
      <c r="CD87" s="418"/>
      <c r="CE87" s="328"/>
      <c r="CF87" s="328"/>
      <c r="CG87" s="418"/>
      <c r="CH87" s="328"/>
      <c r="CI87" s="328"/>
      <c r="CJ87" s="418"/>
      <c r="CK87" s="328"/>
      <c r="CL87" s="328"/>
      <c r="CM87" s="418"/>
      <c r="CN87" s="328"/>
      <c r="CO87" s="328"/>
      <c r="CP87" s="418"/>
      <c r="CQ87" s="328"/>
      <c r="CR87" s="328"/>
      <c r="CS87" s="418"/>
      <c r="CT87" s="328"/>
      <c r="CU87" s="328"/>
      <c r="CV87" s="418"/>
      <c r="CW87" s="328"/>
      <c r="CX87" s="328"/>
      <c r="CY87" s="418"/>
      <c r="CZ87" s="328"/>
      <c r="DA87" s="328"/>
      <c r="DB87" s="418"/>
      <c r="DC87" s="328"/>
      <c r="DD87" s="328"/>
      <c r="DE87" s="418"/>
      <c r="DF87" s="328"/>
      <c r="DG87" s="328"/>
      <c r="DH87" s="418"/>
      <c r="DI87" s="328"/>
      <c r="DJ87" s="328"/>
      <c r="DK87" s="418"/>
      <c r="DL87" s="328"/>
      <c r="DM87" s="328"/>
      <c r="DN87" s="418"/>
      <c r="DO87" s="328"/>
      <c r="DP87" s="328"/>
      <c r="DQ87" s="418"/>
      <c r="DR87" s="328"/>
      <c r="DS87" s="328"/>
      <c r="DT87" s="418"/>
      <c r="DU87" s="328"/>
      <c r="DV87" s="328"/>
      <c r="DW87" s="418"/>
      <c r="DX87" s="328"/>
      <c r="DY87" s="328"/>
      <c r="DZ87" s="418"/>
      <c r="EA87" s="328"/>
      <c r="EB87" s="328"/>
      <c r="EC87" s="418"/>
      <c r="ED87" s="328"/>
      <c r="EE87" s="328"/>
      <c r="EF87" s="418"/>
      <c r="EG87" s="328"/>
      <c r="EH87" s="328"/>
      <c r="EI87" s="418"/>
      <c r="EJ87" s="328"/>
      <c r="EK87" s="328"/>
      <c r="EL87" s="418"/>
      <c r="EM87" s="328"/>
      <c r="EN87" s="328"/>
      <c r="EO87" s="418"/>
      <c r="EP87" s="328"/>
      <c r="EQ87" s="328"/>
      <c r="ER87" s="418"/>
      <c r="ES87" s="328"/>
      <c r="ET87" s="328"/>
      <c r="EU87" s="418"/>
      <c r="EV87" s="328"/>
      <c r="EW87" s="328"/>
      <c r="EX87" s="418"/>
      <c r="EY87" s="328"/>
      <c r="EZ87" s="328"/>
      <c r="FA87" s="418"/>
      <c r="FB87" s="328"/>
      <c r="FC87" s="328"/>
      <c r="FD87" s="418"/>
      <c r="FE87" s="328"/>
      <c r="FF87" s="328"/>
      <c r="FG87" s="418"/>
      <c r="FH87" s="328"/>
      <c r="FI87" s="328"/>
      <c r="FJ87" s="418"/>
      <c r="FK87" s="328"/>
      <c r="FL87" s="328"/>
      <c r="FM87" s="418"/>
      <c r="FN87" s="328"/>
      <c r="FO87" s="328"/>
      <c r="FP87" s="418"/>
      <c r="FQ87" s="328"/>
      <c r="FR87" s="328"/>
      <c r="FS87" s="418"/>
      <c r="FT87" s="328"/>
      <c r="FU87" s="328"/>
      <c r="FV87" s="418"/>
      <c r="FW87" s="328"/>
      <c r="FX87" s="328"/>
      <c r="FY87" s="418"/>
      <c r="FZ87" s="328"/>
      <c r="GA87" s="328"/>
      <c r="GB87" s="418"/>
      <c r="GC87" s="328"/>
      <c r="GD87" s="328"/>
      <c r="GE87" s="418"/>
      <c r="GF87" s="328"/>
      <c r="GG87" s="328"/>
      <c r="GH87" s="418"/>
    </row>
    <row r="88" spans="1:190" s="185" customFormat="1" ht="21.75" customHeight="1" x14ac:dyDescent="0.25">
      <c r="A88" s="421" t="s">
        <v>123</v>
      </c>
      <c r="B88" s="28"/>
      <c r="C88" s="273"/>
      <c r="D88" s="273"/>
      <c r="E88" s="273"/>
      <c r="F88" s="273"/>
      <c r="G88" s="418"/>
      <c r="H88" s="328"/>
      <c r="I88" s="328"/>
      <c r="J88" s="418"/>
      <c r="K88" s="328"/>
      <c r="L88" s="328"/>
      <c r="M88" s="418"/>
      <c r="N88" s="328"/>
      <c r="O88" s="328"/>
      <c r="P88" s="418"/>
      <c r="Q88" s="328"/>
      <c r="R88" s="328"/>
      <c r="S88" s="418"/>
      <c r="T88" s="328"/>
      <c r="U88" s="328"/>
      <c r="V88" s="418"/>
      <c r="W88" s="328"/>
      <c r="X88" s="328"/>
      <c r="Y88" s="418"/>
      <c r="Z88" s="328"/>
      <c r="AA88" s="328"/>
      <c r="AB88" s="418"/>
      <c r="AC88" s="328"/>
      <c r="AD88" s="328"/>
      <c r="AE88" s="418"/>
      <c r="AF88" s="328"/>
      <c r="AG88" s="328"/>
      <c r="AH88" s="418"/>
      <c r="AI88" s="328"/>
      <c r="AJ88" s="328"/>
      <c r="AK88" s="418"/>
      <c r="AL88" s="328"/>
      <c r="AM88" s="328"/>
      <c r="AN88" s="418"/>
      <c r="AO88" s="328"/>
      <c r="AP88" s="328"/>
      <c r="AQ88" s="418"/>
      <c r="AR88" s="328"/>
      <c r="AS88" s="328"/>
      <c r="AT88" s="418"/>
      <c r="AU88" s="328"/>
      <c r="AV88" s="328"/>
      <c r="AW88" s="418"/>
      <c r="AX88" s="328"/>
      <c r="AY88" s="328"/>
      <c r="AZ88" s="418"/>
      <c r="BA88" s="328"/>
      <c r="BB88" s="328"/>
      <c r="BC88" s="418"/>
      <c r="BD88" s="328"/>
      <c r="BE88" s="328"/>
      <c r="BF88" s="418"/>
      <c r="BG88" s="328"/>
      <c r="BH88" s="328"/>
      <c r="BI88" s="418"/>
      <c r="BJ88" s="328"/>
      <c r="BK88" s="328"/>
      <c r="BL88" s="418"/>
      <c r="BM88" s="328"/>
      <c r="BN88" s="328"/>
      <c r="BO88" s="418"/>
      <c r="BP88" s="328"/>
      <c r="BQ88" s="328"/>
      <c r="BR88" s="418"/>
      <c r="BS88" s="328"/>
      <c r="BT88" s="328"/>
      <c r="BU88" s="418"/>
      <c r="BV88" s="328"/>
      <c r="BW88" s="328"/>
      <c r="BX88" s="418"/>
      <c r="BY88" s="328"/>
      <c r="BZ88" s="328"/>
      <c r="CA88" s="418"/>
      <c r="CB88" s="328"/>
      <c r="CC88" s="328"/>
      <c r="CD88" s="418"/>
      <c r="CE88" s="328"/>
      <c r="CF88" s="328"/>
      <c r="CG88" s="418"/>
      <c r="CH88" s="328"/>
      <c r="CI88" s="328"/>
      <c r="CJ88" s="418"/>
      <c r="CK88" s="328"/>
      <c r="CL88" s="328"/>
      <c r="CM88" s="418"/>
      <c r="CN88" s="328"/>
      <c r="CO88" s="328"/>
      <c r="CP88" s="418"/>
      <c r="CQ88" s="328"/>
      <c r="CR88" s="328"/>
      <c r="CS88" s="418"/>
      <c r="CT88" s="328"/>
      <c r="CU88" s="328"/>
      <c r="CV88" s="418"/>
      <c r="CW88" s="328"/>
      <c r="CX88" s="328"/>
      <c r="CY88" s="418"/>
      <c r="CZ88" s="328"/>
      <c r="DA88" s="328"/>
      <c r="DB88" s="418"/>
      <c r="DC88" s="328"/>
      <c r="DD88" s="328"/>
      <c r="DE88" s="418"/>
      <c r="DF88" s="328"/>
      <c r="DG88" s="328"/>
      <c r="DH88" s="418"/>
      <c r="DI88" s="328"/>
      <c r="DJ88" s="328"/>
      <c r="DK88" s="418"/>
      <c r="DL88" s="328"/>
      <c r="DM88" s="328"/>
      <c r="DN88" s="418"/>
      <c r="DO88" s="328"/>
      <c r="DP88" s="328"/>
      <c r="DQ88" s="418"/>
      <c r="DR88" s="328"/>
      <c r="DS88" s="328"/>
      <c r="DT88" s="418"/>
      <c r="DU88" s="328"/>
      <c r="DV88" s="328"/>
      <c r="DW88" s="418"/>
      <c r="DX88" s="328"/>
      <c r="DY88" s="328"/>
      <c r="DZ88" s="418"/>
      <c r="EA88" s="328"/>
      <c r="EB88" s="328"/>
      <c r="EC88" s="418"/>
      <c r="ED88" s="328"/>
      <c r="EE88" s="328"/>
      <c r="EF88" s="418"/>
      <c r="EG88" s="328"/>
      <c r="EH88" s="328"/>
      <c r="EI88" s="418"/>
      <c r="EJ88" s="328"/>
      <c r="EK88" s="328"/>
      <c r="EL88" s="418"/>
      <c r="EM88" s="328"/>
      <c r="EN88" s="328"/>
      <c r="EO88" s="418"/>
      <c r="EP88" s="328"/>
      <c r="EQ88" s="328"/>
      <c r="ER88" s="418"/>
      <c r="ES88" s="328"/>
      <c r="ET88" s="328"/>
      <c r="EU88" s="418"/>
      <c r="EV88" s="328"/>
      <c r="EW88" s="328"/>
      <c r="EX88" s="418"/>
      <c r="EY88" s="328"/>
      <c r="EZ88" s="328"/>
      <c r="FA88" s="418"/>
      <c r="FB88" s="328"/>
      <c r="FC88" s="328"/>
      <c r="FD88" s="418"/>
      <c r="FE88" s="328"/>
      <c r="FF88" s="328"/>
      <c r="FG88" s="418"/>
      <c r="FH88" s="328"/>
      <c r="FI88" s="328"/>
      <c r="FJ88" s="418"/>
      <c r="FK88" s="328"/>
      <c r="FL88" s="328"/>
      <c r="FM88" s="418"/>
      <c r="FN88" s="328"/>
      <c r="FO88" s="328"/>
      <c r="FP88" s="418"/>
      <c r="FQ88" s="328"/>
      <c r="FR88" s="328"/>
      <c r="FS88" s="418"/>
      <c r="FT88" s="328"/>
      <c r="FU88" s="328"/>
      <c r="FV88" s="418"/>
      <c r="FW88" s="328"/>
      <c r="FX88" s="328"/>
      <c r="FY88" s="418"/>
      <c r="FZ88" s="328"/>
      <c r="GA88" s="328"/>
      <c r="GB88" s="418"/>
      <c r="GC88" s="328"/>
      <c r="GD88" s="328"/>
      <c r="GE88" s="418"/>
      <c r="GF88" s="328"/>
      <c r="GG88" s="328"/>
      <c r="GH88" s="418"/>
    </row>
    <row r="89" spans="1:190" s="185" customFormat="1" ht="20.25" customHeight="1" x14ac:dyDescent="0.25">
      <c r="A89" s="422" t="s">
        <v>74</v>
      </c>
      <c r="B89" s="28"/>
      <c r="C89" s="273">
        <v>60</v>
      </c>
      <c r="D89" s="273"/>
      <c r="E89" s="273"/>
      <c r="F89" s="273"/>
      <c r="G89" s="418"/>
      <c r="H89" s="328"/>
      <c r="I89" s="328"/>
      <c r="J89" s="418"/>
      <c r="K89" s="328"/>
      <c r="L89" s="328"/>
      <c r="M89" s="418"/>
      <c r="N89" s="328"/>
      <c r="O89" s="328"/>
      <c r="P89" s="418"/>
      <c r="Q89" s="328"/>
      <c r="R89" s="328"/>
      <c r="S89" s="418"/>
      <c r="T89" s="328"/>
      <c r="U89" s="328"/>
      <c r="V89" s="418"/>
      <c r="W89" s="328"/>
      <c r="X89" s="328"/>
      <c r="Y89" s="418"/>
      <c r="Z89" s="328"/>
      <c r="AA89" s="328"/>
      <c r="AB89" s="418"/>
      <c r="AC89" s="328"/>
      <c r="AD89" s="328"/>
      <c r="AE89" s="418"/>
      <c r="AF89" s="328"/>
      <c r="AG89" s="328"/>
      <c r="AH89" s="418"/>
      <c r="AI89" s="328"/>
      <c r="AJ89" s="328"/>
      <c r="AK89" s="418"/>
      <c r="AL89" s="328"/>
      <c r="AM89" s="328"/>
      <c r="AN89" s="418"/>
      <c r="AO89" s="328"/>
      <c r="AP89" s="328"/>
      <c r="AQ89" s="418"/>
      <c r="AR89" s="328"/>
      <c r="AS89" s="328"/>
      <c r="AT89" s="418"/>
      <c r="AU89" s="328"/>
      <c r="AV89" s="328"/>
      <c r="AW89" s="418"/>
      <c r="AX89" s="328"/>
      <c r="AY89" s="328"/>
      <c r="AZ89" s="418"/>
      <c r="BA89" s="328"/>
      <c r="BB89" s="328"/>
      <c r="BC89" s="418"/>
      <c r="BD89" s="328"/>
      <c r="BE89" s="328"/>
      <c r="BF89" s="418"/>
      <c r="BG89" s="328"/>
      <c r="BH89" s="328"/>
      <c r="BI89" s="418"/>
      <c r="BJ89" s="328"/>
      <c r="BK89" s="328"/>
      <c r="BL89" s="418"/>
      <c r="BM89" s="328"/>
      <c r="BN89" s="328"/>
      <c r="BO89" s="418"/>
      <c r="BP89" s="328"/>
      <c r="BQ89" s="328"/>
      <c r="BR89" s="418"/>
      <c r="BS89" s="328"/>
      <c r="BT89" s="328"/>
      <c r="BU89" s="418"/>
      <c r="BV89" s="328"/>
      <c r="BW89" s="328"/>
      <c r="BX89" s="418"/>
      <c r="BY89" s="328"/>
      <c r="BZ89" s="328"/>
      <c r="CA89" s="418"/>
      <c r="CB89" s="328"/>
      <c r="CC89" s="328"/>
      <c r="CD89" s="418"/>
      <c r="CE89" s="328"/>
      <c r="CF89" s="328"/>
      <c r="CG89" s="418"/>
      <c r="CH89" s="328"/>
      <c r="CI89" s="328"/>
      <c r="CJ89" s="418"/>
      <c r="CK89" s="328"/>
      <c r="CL89" s="328"/>
      <c r="CM89" s="418"/>
      <c r="CN89" s="328"/>
      <c r="CO89" s="328"/>
      <c r="CP89" s="418"/>
      <c r="CQ89" s="328"/>
      <c r="CR89" s="328"/>
      <c r="CS89" s="418"/>
      <c r="CT89" s="328"/>
      <c r="CU89" s="328"/>
      <c r="CV89" s="418"/>
      <c r="CW89" s="328"/>
      <c r="CX89" s="328"/>
      <c r="CY89" s="418"/>
      <c r="CZ89" s="328"/>
      <c r="DA89" s="328"/>
      <c r="DB89" s="418"/>
      <c r="DC89" s="328"/>
      <c r="DD89" s="328"/>
      <c r="DE89" s="418"/>
      <c r="DF89" s="328"/>
      <c r="DG89" s="328"/>
      <c r="DH89" s="418"/>
      <c r="DI89" s="328"/>
      <c r="DJ89" s="328"/>
      <c r="DK89" s="418"/>
      <c r="DL89" s="328"/>
      <c r="DM89" s="328"/>
      <c r="DN89" s="418"/>
      <c r="DO89" s="328"/>
      <c r="DP89" s="328"/>
      <c r="DQ89" s="418"/>
      <c r="DR89" s="328"/>
      <c r="DS89" s="328"/>
      <c r="DT89" s="418"/>
      <c r="DU89" s="328"/>
      <c r="DV89" s="328"/>
      <c r="DW89" s="418"/>
      <c r="DX89" s="328"/>
      <c r="DY89" s="328"/>
      <c r="DZ89" s="418"/>
      <c r="EA89" s="328"/>
      <c r="EB89" s="328"/>
      <c r="EC89" s="418"/>
      <c r="ED89" s="328"/>
      <c r="EE89" s="328"/>
      <c r="EF89" s="418"/>
      <c r="EG89" s="328"/>
      <c r="EH89" s="328"/>
      <c r="EI89" s="418"/>
      <c r="EJ89" s="328"/>
      <c r="EK89" s="328"/>
      <c r="EL89" s="418"/>
      <c r="EM89" s="328"/>
      <c r="EN89" s="328"/>
      <c r="EO89" s="418"/>
      <c r="EP89" s="328"/>
      <c r="EQ89" s="328"/>
      <c r="ER89" s="418"/>
      <c r="ES89" s="328"/>
      <c r="ET89" s="328"/>
      <c r="EU89" s="418"/>
      <c r="EV89" s="328"/>
      <c r="EW89" s="328"/>
      <c r="EX89" s="418"/>
      <c r="EY89" s="328"/>
      <c r="EZ89" s="328"/>
      <c r="FA89" s="418"/>
      <c r="FB89" s="328"/>
      <c r="FC89" s="328"/>
      <c r="FD89" s="418"/>
      <c r="FE89" s="328"/>
      <c r="FF89" s="328"/>
      <c r="FG89" s="418"/>
      <c r="FH89" s="328"/>
      <c r="FI89" s="328"/>
      <c r="FJ89" s="418"/>
      <c r="FK89" s="328"/>
      <c r="FL89" s="328"/>
      <c r="FM89" s="418"/>
      <c r="FN89" s="328"/>
      <c r="FO89" s="328"/>
      <c r="FP89" s="418"/>
      <c r="FQ89" s="328"/>
      <c r="FR89" s="328"/>
      <c r="FS89" s="418"/>
      <c r="FT89" s="328"/>
      <c r="FU89" s="328"/>
      <c r="FV89" s="418"/>
      <c r="FW89" s="328"/>
      <c r="FX89" s="328"/>
      <c r="FY89" s="418"/>
      <c r="FZ89" s="328"/>
      <c r="GA89" s="328"/>
      <c r="GB89" s="418"/>
      <c r="GC89" s="328"/>
      <c r="GD89" s="328"/>
      <c r="GE89" s="418"/>
      <c r="GF89" s="328"/>
      <c r="GG89" s="328"/>
      <c r="GH89" s="418"/>
    </row>
    <row r="90" spans="1:190" s="185" customFormat="1" ht="15.75" customHeight="1" x14ac:dyDescent="0.25">
      <c r="A90" s="423" t="s">
        <v>149</v>
      </c>
      <c r="B90" s="28"/>
      <c r="C90" s="273">
        <v>120</v>
      </c>
      <c r="D90" s="273"/>
      <c r="E90" s="273"/>
      <c r="F90" s="273"/>
      <c r="G90" s="418"/>
      <c r="H90" s="328"/>
      <c r="I90" s="328"/>
      <c r="J90" s="418"/>
      <c r="K90" s="328"/>
      <c r="L90" s="328"/>
      <c r="M90" s="418"/>
      <c r="N90" s="328"/>
      <c r="O90" s="328"/>
      <c r="P90" s="418"/>
      <c r="Q90" s="328"/>
      <c r="R90" s="328"/>
      <c r="S90" s="418"/>
      <c r="T90" s="328"/>
      <c r="U90" s="328"/>
      <c r="V90" s="418"/>
      <c r="W90" s="328"/>
      <c r="X90" s="328"/>
      <c r="Y90" s="418"/>
      <c r="Z90" s="328"/>
      <c r="AA90" s="328"/>
      <c r="AB90" s="418"/>
      <c r="AC90" s="328"/>
      <c r="AD90" s="328"/>
      <c r="AE90" s="418"/>
      <c r="AF90" s="328"/>
      <c r="AG90" s="328"/>
      <c r="AH90" s="418"/>
      <c r="AI90" s="328"/>
      <c r="AJ90" s="328"/>
      <c r="AK90" s="418"/>
      <c r="AL90" s="328"/>
      <c r="AM90" s="328"/>
      <c r="AN90" s="418"/>
      <c r="AO90" s="328"/>
      <c r="AP90" s="328"/>
      <c r="AQ90" s="418"/>
      <c r="AR90" s="328"/>
      <c r="AS90" s="328"/>
      <c r="AT90" s="418"/>
      <c r="AU90" s="328"/>
      <c r="AV90" s="328"/>
      <c r="AW90" s="418"/>
      <c r="AX90" s="328"/>
      <c r="AY90" s="328"/>
      <c r="AZ90" s="418"/>
      <c r="BA90" s="328"/>
      <c r="BB90" s="328"/>
      <c r="BC90" s="418"/>
      <c r="BD90" s="328"/>
      <c r="BE90" s="328"/>
      <c r="BF90" s="418"/>
      <c r="BG90" s="328"/>
      <c r="BH90" s="328"/>
      <c r="BI90" s="418"/>
      <c r="BJ90" s="328"/>
      <c r="BK90" s="328"/>
      <c r="BL90" s="418"/>
      <c r="BM90" s="328"/>
      <c r="BN90" s="328"/>
      <c r="BO90" s="418"/>
      <c r="BP90" s="328"/>
      <c r="BQ90" s="328"/>
      <c r="BR90" s="418"/>
      <c r="BS90" s="328"/>
      <c r="BT90" s="328"/>
      <c r="BU90" s="418"/>
      <c r="BV90" s="328"/>
      <c r="BW90" s="328"/>
      <c r="BX90" s="418"/>
      <c r="BY90" s="328"/>
      <c r="BZ90" s="328"/>
      <c r="CA90" s="418"/>
      <c r="CB90" s="328"/>
      <c r="CC90" s="328"/>
      <c r="CD90" s="418"/>
      <c r="CE90" s="328"/>
      <c r="CF90" s="328"/>
      <c r="CG90" s="418"/>
      <c r="CH90" s="328"/>
      <c r="CI90" s="328"/>
      <c r="CJ90" s="418"/>
      <c r="CK90" s="328"/>
      <c r="CL90" s="328"/>
      <c r="CM90" s="418"/>
      <c r="CN90" s="328"/>
      <c r="CO90" s="328"/>
      <c r="CP90" s="418"/>
      <c r="CQ90" s="328"/>
      <c r="CR90" s="328"/>
      <c r="CS90" s="418"/>
      <c r="CT90" s="328"/>
      <c r="CU90" s="328"/>
      <c r="CV90" s="418"/>
      <c r="CW90" s="328"/>
      <c r="CX90" s="328"/>
      <c r="CY90" s="418"/>
      <c r="CZ90" s="328"/>
      <c r="DA90" s="328"/>
      <c r="DB90" s="418"/>
      <c r="DC90" s="328"/>
      <c r="DD90" s="328"/>
      <c r="DE90" s="418"/>
      <c r="DF90" s="328"/>
      <c r="DG90" s="328"/>
      <c r="DH90" s="418"/>
      <c r="DI90" s="328"/>
      <c r="DJ90" s="328"/>
      <c r="DK90" s="418"/>
      <c r="DL90" s="328"/>
      <c r="DM90" s="328"/>
      <c r="DN90" s="418"/>
      <c r="DO90" s="328"/>
      <c r="DP90" s="328"/>
      <c r="DQ90" s="418"/>
      <c r="DR90" s="328"/>
      <c r="DS90" s="328"/>
      <c r="DT90" s="418"/>
      <c r="DU90" s="328"/>
      <c r="DV90" s="328"/>
      <c r="DW90" s="418"/>
      <c r="DX90" s="328"/>
      <c r="DY90" s="328"/>
      <c r="DZ90" s="418"/>
      <c r="EA90" s="328"/>
      <c r="EB90" s="328"/>
      <c r="EC90" s="418"/>
      <c r="ED90" s="328"/>
      <c r="EE90" s="328"/>
      <c r="EF90" s="418"/>
      <c r="EG90" s="328"/>
      <c r="EH90" s="328"/>
      <c r="EI90" s="418"/>
      <c r="EJ90" s="328"/>
      <c r="EK90" s="328"/>
      <c r="EL90" s="418"/>
      <c r="EM90" s="328"/>
      <c r="EN90" s="328"/>
      <c r="EO90" s="418"/>
      <c r="EP90" s="328"/>
      <c r="EQ90" s="328"/>
      <c r="ER90" s="418"/>
      <c r="ES90" s="328"/>
      <c r="ET90" s="328"/>
      <c r="EU90" s="418"/>
      <c r="EV90" s="328"/>
      <c r="EW90" s="328"/>
      <c r="EX90" s="418"/>
      <c r="EY90" s="328"/>
      <c r="EZ90" s="328"/>
      <c r="FA90" s="418"/>
      <c r="FB90" s="328"/>
      <c r="FC90" s="328"/>
      <c r="FD90" s="418"/>
      <c r="FE90" s="328"/>
      <c r="FF90" s="328"/>
      <c r="FG90" s="418"/>
      <c r="FH90" s="328"/>
      <c r="FI90" s="328"/>
      <c r="FJ90" s="418"/>
      <c r="FK90" s="328"/>
      <c r="FL90" s="328"/>
      <c r="FM90" s="418"/>
      <c r="FN90" s="328"/>
      <c r="FO90" s="328"/>
      <c r="FP90" s="418"/>
      <c r="FQ90" s="328"/>
      <c r="FR90" s="328"/>
      <c r="FS90" s="418"/>
      <c r="FT90" s="328"/>
      <c r="FU90" s="328"/>
      <c r="FV90" s="418"/>
      <c r="FW90" s="328"/>
      <c r="FX90" s="328"/>
      <c r="FY90" s="418"/>
      <c r="FZ90" s="328"/>
      <c r="GA90" s="328"/>
      <c r="GB90" s="418"/>
      <c r="GC90" s="328"/>
      <c r="GD90" s="328"/>
      <c r="GE90" s="418"/>
      <c r="GF90" s="328"/>
      <c r="GG90" s="328"/>
      <c r="GH90" s="418"/>
    </row>
    <row r="91" spans="1:190" s="185" customFormat="1" ht="15.75" customHeight="1" x14ac:dyDescent="0.25">
      <c r="A91" s="423" t="s">
        <v>167</v>
      </c>
      <c r="B91" s="116"/>
      <c r="C91" s="273">
        <v>50</v>
      </c>
      <c r="D91" s="273"/>
      <c r="E91" s="395"/>
      <c r="F91" s="395"/>
      <c r="G91" s="418"/>
      <c r="H91" s="328"/>
      <c r="I91" s="328"/>
      <c r="J91" s="418"/>
      <c r="K91" s="328"/>
      <c r="L91" s="328"/>
      <c r="M91" s="418"/>
      <c r="N91" s="328"/>
      <c r="O91" s="328"/>
      <c r="P91" s="418"/>
      <c r="Q91" s="328"/>
      <c r="R91" s="328"/>
      <c r="S91" s="418"/>
      <c r="T91" s="328"/>
      <c r="U91" s="328"/>
      <c r="V91" s="418"/>
      <c r="W91" s="328"/>
      <c r="X91" s="328"/>
      <c r="Y91" s="418"/>
      <c r="Z91" s="328"/>
      <c r="AA91" s="328"/>
      <c r="AB91" s="418"/>
      <c r="AC91" s="328"/>
      <c r="AD91" s="328"/>
      <c r="AE91" s="418"/>
      <c r="AF91" s="328"/>
      <c r="AG91" s="328"/>
      <c r="AH91" s="418"/>
      <c r="AI91" s="328"/>
      <c r="AJ91" s="328"/>
      <c r="AK91" s="418"/>
      <c r="AL91" s="328"/>
      <c r="AM91" s="328"/>
      <c r="AN91" s="418"/>
      <c r="AO91" s="328"/>
      <c r="AP91" s="328"/>
      <c r="AQ91" s="418"/>
      <c r="AR91" s="328"/>
      <c r="AS91" s="328"/>
      <c r="AT91" s="418"/>
      <c r="AU91" s="328"/>
      <c r="AV91" s="328"/>
      <c r="AW91" s="418"/>
      <c r="AX91" s="328"/>
      <c r="AY91" s="328"/>
      <c r="AZ91" s="418"/>
      <c r="BA91" s="328"/>
      <c r="BB91" s="328"/>
      <c r="BC91" s="418"/>
      <c r="BD91" s="328"/>
      <c r="BE91" s="328"/>
      <c r="BF91" s="418"/>
      <c r="BG91" s="328"/>
      <c r="BH91" s="328"/>
      <c r="BI91" s="418"/>
      <c r="BJ91" s="328"/>
      <c r="BK91" s="328"/>
      <c r="BL91" s="418"/>
      <c r="BM91" s="328"/>
      <c r="BN91" s="328"/>
      <c r="BO91" s="418"/>
      <c r="BP91" s="328"/>
      <c r="BQ91" s="328"/>
      <c r="BR91" s="418"/>
      <c r="BS91" s="328"/>
      <c r="BT91" s="328"/>
      <c r="BU91" s="418"/>
      <c r="BV91" s="328"/>
      <c r="BW91" s="328"/>
      <c r="BX91" s="418"/>
      <c r="BY91" s="328"/>
      <c r="BZ91" s="328"/>
      <c r="CA91" s="418"/>
      <c r="CB91" s="328"/>
      <c r="CC91" s="328"/>
      <c r="CD91" s="418"/>
      <c r="CE91" s="328"/>
      <c r="CF91" s="328"/>
      <c r="CG91" s="418"/>
      <c r="CH91" s="328"/>
      <c r="CI91" s="328"/>
      <c r="CJ91" s="418"/>
      <c r="CK91" s="328"/>
      <c r="CL91" s="328"/>
      <c r="CM91" s="418"/>
      <c r="CN91" s="328"/>
      <c r="CO91" s="328"/>
      <c r="CP91" s="418"/>
      <c r="CQ91" s="328"/>
      <c r="CR91" s="328"/>
      <c r="CS91" s="418"/>
      <c r="CT91" s="328"/>
      <c r="CU91" s="328"/>
      <c r="CV91" s="418"/>
      <c r="CW91" s="328"/>
      <c r="CX91" s="328"/>
      <c r="CY91" s="418"/>
      <c r="CZ91" s="328"/>
      <c r="DA91" s="328"/>
      <c r="DB91" s="418"/>
      <c r="DC91" s="328"/>
      <c r="DD91" s="328"/>
      <c r="DE91" s="418"/>
      <c r="DF91" s="328"/>
      <c r="DG91" s="328"/>
      <c r="DH91" s="418"/>
      <c r="DI91" s="328"/>
      <c r="DJ91" s="328"/>
      <c r="DK91" s="418"/>
      <c r="DL91" s="328"/>
      <c r="DM91" s="328"/>
      <c r="DN91" s="418"/>
      <c r="DO91" s="328"/>
      <c r="DP91" s="328"/>
      <c r="DQ91" s="418"/>
      <c r="DR91" s="328"/>
      <c r="DS91" s="328"/>
      <c r="DT91" s="418"/>
      <c r="DU91" s="328"/>
      <c r="DV91" s="328"/>
      <c r="DW91" s="418"/>
      <c r="DX91" s="328"/>
      <c r="DY91" s="328"/>
      <c r="DZ91" s="418"/>
      <c r="EA91" s="328"/>
      <c r="EB91" s="328"/>
      <c r="EC91" s="418"/>
      <c r="ED91" s="328"/>
      <c r="EE91" s="328"/>
      <c r="EF91" s="418"/>
      <c r="EG91" s="328"/>
      <c r="EH91" s="328"/>
      <c r="EI91" s="418"/>
      <c r="EJ91" s="328"/>
      <c r="EK91" s="328"/>
      <c r="EL91" s="418"/>
      <c r="EM91" s="328"/>
      <c r="EN91" s="328"/>
      <c r="EO91" s="418"/>
      <c r="EP91" s="328"/>
      <c r="EQ91" s="328"/>
      <c r="ER91" s="418"/>
      <c r="ES91" s="328"/>
      <c r="ET91" s="328"/>
      <c r="EU91" s="418"/>
      <c r="EV91" s="328"/>
      <c r="EW91" s="328"/>
      <c r="EX91" s="418"/>
      <c r="EY91" s="328"/>
      <c r="EZ91" s="328"/>
      <c r="FA91" s="418"/>
      <c r="FB91" s="328"/>
      <c r="FC91" s="328"/>
      <c r="FD91" s="418"/>
      <c r="FE91" s="328"/>
      <c r="FF91" s="328"/>
      <c r="FG91" s="418"/>
      <c r="FH91" s="328"/>
      <c r="FI91" s="328"/>
      <c r="FJ91" s="418"/>
      <c r="FK91" s="328"/>
      <c r="FL91" s="328"/>
      <c r="FM91" s="418"/>
      <c r="FN91" s="328"/>
      <c r="FO91" s="328"/>
      <c r="FP91" s="418"/>
      <c r="FQ91" s="328"/>
      <c r="FR91" s="328"/>
      <c r="FS91" s="418"/>
      <c r="FT91" s="328"/>
      <c r="FU91" s="328"/>
      <c r="FV91" s="418"/>
      <c r="FW91" s="328"/>
      <c r="FX91" s="328"/>
      <c r="FY91" s="418"/>
      <c r="FZ91" s="328"/>
      <c r="GA91" s="328"/>
      <c r="GB91" s="418"/>
      <c r="GC91" s="328"/>
      <c r="GD91" s="328"/>
      <c r="GE91" s="418"/>
      <c r="GF91" s="328"/>
      <c r="GG91" s="328"/>
      <c r="GH91" s="418"/>
    </row>
    <row r="92" spans="1:190" s="185" customFormat="1" ht="15.75" customHeight="1" x14ac:dyDescent="0.25">
      <c r="A92" s="422" t="s">
        <v>18</v>
      </c>
      <c r="B92" s="254"/>
      <c r="C92" s="273">
        <v>200</v>
      </c>
      <c r="D92" s="273"/>
      <c r="E92" s="19"/>
      <c r="F92" s="19"/>
      <c r="G92" s="418"/>
      <c r="H92" s="328"/>
      <c r="I92" s="328"/>
      <c r="J92" s="418"/>
      <c r="K92" s="328"/>
      <c r="L92" s="328"/>
      <c r="M92" s="418"/>
      <c r="N92" s="328"/>
      <c r="O92" s="328"/>
      <c r="P92" s="418"/>
      <c r="Q92" s="328"/>
      <c r="R92" s="328"/>
      <c r="S92" s="418"/>
      <c r="T92" s="328"/>
      <c r="U92" s="328"/>
      <c r="V92" s="418"/>
      <c r="W92" s="328"/>
      <c r="X92" s="328"/>
      <c r="Y92" s="418"/>
      <c r="Z92" s="328"/>
      <c r="AA92" s="328"/>
      <c r="AB92" s="418"/>
      <c r="AC92" s="328"/>
      <c r="AD92" s="328"/>
      <c r="AE92" s="418"/>
      <c r="AF92" s="328"/>
      <c r="AG92" s="328"/>
      <c r="AH92" s="418"/>
      <c r="AI92" s="328"/>
      <c r="AJ92" s="328"/>
      <c r="AK92" s="418"/>
      <c r="AL92" s="328"/>
      <c r="AM92" s="328"/>
      <c r="AN92" s="418"/>
      <c r="AO92" s="328"/>
      <c r="AP92" s="328"/>
      <c r="AQ92" s="418"/>
      <c r="AR92" s="328"/>
      <c r="AS92" s="328"/>
      <c r="AT92" s="418"/>
      <c r="AU92" s="328"/>
      <c r="AV92" s="328"/>
      <c r="AW92" s="418"/>
      <c r="AX92" s="328"/>
      <c r="AY92" s="328"/>
      <c r="AZ92" s="418"/>
      <c r="BA92" s="328"/>
      <c r="BB92" s="328"/>
      <c r="BC92" s="418"/>
      <c r="BD92" s="328"/>
      <c r="BE92" s="328"/>
      <c r="BF92" s="418"/>
      <c r="BG92" s="328"/>
      <c r="BH92" s="328"/>
      <c r="BI92" s="418"/>
      <c r="BJ92" s="328"/>
      <c r="BK92" s="328"/>
      <c r="BL92" s="418"/>
      <c r="BM92" s="328"/>
      <c r="BN92" s="328"/>
      <c r="BO92" s="418"/>
      <c r="BP92" s="328"/>
      <c r="BQ92" s="328"/>
      <c r="BR92" s="418"/>
      <c r="BS92" s="328"/>
      <c r="BT92" s="328"/>
      <c r="BU92" s="418"/>
      <c r="BV92" s="328"/>
      <c r="BW92" s="328"/>
      <c r="BX92" s="418"/>
      <c r="BY92" s="328"/>
      <c r="BZ92" s="328"/>
      <c r="CA92" s="418"/>
      <c r="CB92" s="328"/>
      <c r="CC92" s="328"/>
      <c r="CD92" s="418"/>
      <c r="CE92" s="328"/>
      <c r="CF92" s="328"/>
      <c r="CG92" s="418"/>
      <c r="CH92" s="328"/>
      <c r="CI92" s="328"/>
      <c r="CJ92" s="418"/>
      <c r="CK92" s="328"/>
      <c r="CL92" s="328"/>
      <c r="CM92" s="418"/>
      <c r="CN92" s="328"/>
      <c r="CO92" s="328"/>
      <c r="CP92" s="418"/>
      <c r="CQ92" s="328"/>
      <c r="CR92" s="328"/>
      <c r="CS92" s="418"/>
      <c r="CT92" s="328"/>
      <c r="CU92" s="328"/>
      <c r="CV92" s="418"/>
      <c r="CW92" s="328"/>
      <c r="CX92" s="328"/>
      <c r="CY92" s="418"/>
      <c r="CZ92" s="328"/>
      <c r="DA92" s="328"/>
      <c r="DB92" s="418"/>
      <c r="DC92" s="328"/>
      <c r="DD92" s="328"/>
      <c r="DE92" s="418"/>
      <c r="DF92" s="328"/>
      <c r="DG92" s="328"/>
      <c r="DH92" s="418"/>
      <c r="DI92" s="328"/>
      <c r="DJ92" s="328"/>
      <c r="DK92" s="418"/>
      <c r="DL92" s="328"/>
      <c r="DM92" s="328"/>
      <c r="DN92" s="418"/>
      <c r="DO92" s="328"/>
      <c r="DP92" s="328"/>
      <c r="DQ92" s="418"/>
      <c r="DR92" s="328"/>
      <c r="DS92" s="328"/>
      <c r="DT92" s="418"/>
      <c r="DU92" s="328"/>
      <c r="DV92" s="328"/>
      <c r="DW92" s="418"/>
      <c r="DX92" s="328"/>
      <c r="DY92" s="328"/>
      <c r="DZ92" s="418"/>
      <c r="EA92" s="328"/>
      <c r="EB92" s="328"/>
      <c r="EC92" s="418"/>
      <c r="ED92" s="328"/>
      <c r="EE92" s="328"/>
      <c r="EF92" s="418"/>
      <c r="EG92" s="328"/>
      <c r="EH92" s="328"/>
      <c r="EI92" s="418"/>
      <c r="EJ92" s="328"/>
      <c r="EK92" s="328"/>
      <c r="EL92" s="418"/>
      <c r="EM92" s="328"/>
      <c r="EN92" s="328"/>
      <c r="EO92" s="418"/>
      <c r="EP92" s="328"/>
      <c r="EQ92" s="328"/>
      <c r="ER92" s="418"/>
      <c r="ES92" s="328"/>
      <c r="ET92" s="328"/>
      <c r="EU92" s="418"/>
      <c r="EV92" s="328"/>
      <c r="EW92" s="328"/>
      <c r="EX92" s="418"/>
      <c r="EY92" s="328"/>
      <c r="EZ92" s="328"/>
      <c r="FA92" s="418"/>
      <c r="FB92" s="328"/>
      <c r="FC92" s="328"/>
      <c r="FD92" s="418"/>
      <c r="FE92" s="328"/>
      <c r="FF92" s="328"/>
      <c r="FG92" s="418"/>
      <c r="FH92" s="328"/>
      <c r="FI92" s="328"/>
      <c r="FJ92" s="418"/>
      <c r="FK92" s="328"/>
      <c r="FL92" s="328"/>
      <c r="FM92" s="418"/>
      <c r="FN92" s="328"/>
      <c r="FO92" s="328"/>
      <c r="FP92" s="418"/>
      <c r="FQ92" s="328"/>
      <c r="FR92" s="328"/>
      <c r="FS92" s="418"/>
      <c r="FT92" s="328"/>
      <c r="FU92" s="328"/>
      <c r="FV92" s="418"/>
      <c r="FW92" s="328"/>
      <c r="FX92" s="328"/>
      <c r="FY92" s="418"/>
      <c r="FZ92" s="328"/>
      <c r="GA92" s="328"/>
      <c r="GB92" s="418"/>
      <c r="GC92" s="328"/>
      <c r="GD92" s="328"/>
      <c r="GE92" s="418"/>
      <c r="GF92" s="328"/>
      <c r="GG92" s="328"/>
      <c r="GH92" s="418"/>
    </row>
    <row r="93" spans="1:190" s="185" customFormat="1" ht="16.5" customHeight="1" thickBot="1" x14ac:dyDescent="0.3">
      <c r="A93" s="320" t="s">
        <v>55</v>
      </c>
      <c r="B93" s="254"/>
      <c r="C93" s="19">
        <v>4000</v>
      </c>
      <c r="D93" s="19"/>
      <c r="E93" s="19"/>
      <c r="F93" s="19"/>
      <c r="G93" s="418"/>
      <c r="H93" s="328"/>
      <c r="I93" s="328"/>
      <c r="J93" s="418"/>
      <c r="K93" s="328"/>
      <c r="L93" s="328"/>
      <c r="M93" s="418"/>
      <c r="N93" s="328"/>
      <c r="O93" s="328"/>
      <c r="P93" s="418"/>
      <c r="Q93" s="328"/>
      <c r="R93" s="328"/>
      <c r="S93" s="418"/>
      <c r="T93" s="328"/>
      <c r="U93" s="328"/>
      <c r="V93" s="418"/>
      <c r="W93" s="328"/>
      <c r="X93" s="328"/>
      <c r="Y93" s="418"/>
      <c r="Z93" s="328"/>
      <c r="AA93" s="328"/>
      <c r="AB93" s="418"/>
      <c r="AC93" s="328"/>
      <c r="AD93" s="328"/>
      <c r="AE93" s="418"/>
      <c r="AF93" s="328"/>
      <c r="AG93" s="328"/>
      <c r="AH93" s="418"/>
      <c r="AI93" s="328"/>
      <c r="AJ93" s="328"/>
      <c r="AK93" s="418"/>
      <c r="AL93" s="328"/>
      <c r="AM93" s="328"/>
      <c r="AN93" s="418"/>
      <c r="AO93" s="328"/>
      <c r="AP93" s="328"/>
      <c r="AQ93" s="418"/>
      <c r="AR93" s="328"/>
      <c r="AS93" s="328"/>
      <c r="AT93" s="418"/>
      <c r="AU93" s="328"/>
      <c r="AV93" s="328"/>
      <c r="AW93" s="418"/>
      <c r="AX93" s="328"/>
      <c r="AY93" s="328"/>
      <c r="AZ93" s="418"/>
      <c r="BA93" s="328"/>
      <c r="BB93" s="328"/>
      <c r="BC93" s="418"/>
      <c r="BD93" s="328"/>
      <c r="BE93" s="328"/>
      <c r="BF93" s="418"/>
      <c r="BG93" s="328"/>
      <c r="BH93" s="328"/>
      <c r="BI93" s="418"/>
      <c r="BJ93" s="328"/>
      <c r="BK93" s="328"/>
      <c r="BL93" s="418"/>
      <c r="BM93" s="328"/>
      <c r="BN93" s="328"/>
      <c r="BO93" s="418"/>
      <c r="BP93" s="328"/>
      <c r="BQ93" s="328"/>
      <c r="BR93" s="418"/>
      <c r="BS93" s="328"/>
      <c r="BT93" s="328"/>
      <c r="BU93" s="418"/>
      <c r="BV93" s="328"/>
      <c r="BW93" s="328"/>
      <c r="BX93" s="418"/>
      <c r="BY93" s="328"/>
      <c r="BZ93" s="328"/>
      <c r="CA93" s="418"/>
      <c r="CB93" s="328"/>
      <c r="CC93" s="328"/>
      <c r="CD93" s="418"/>
      <c r="CE93" s="328"/>
      <c r="CF93" s="328"/>
      <c r="CG93" s="418"/>
      <c r="CH93" s="328"/>
      <c r="CI93" s="328"/>
      <c r="CJ93" s="418"/>
      <c r="CK93" s="328"/>
      <c r="CL93" s="328"/>
      <c r="CM93" s="418"/>
      <c r="CN93" s="328"/>
      <c r="CO93" s="328"/>
      <c r="CP93" s="418"/>
      <c r="CQ93" s="328"/>
      <c r="CR93" s="328"/>
      <c r="CS93" s="418"/>
      <c r="CT93" s="328"/>
      <c r="CU93" s="328"/>
      <c r="CV93" s="418"/>
      <c r="CW93" s="328"/>
      <c r="CX93" s="328"/>
      <c r="CY93" s="418"/>
      <c r="CZ93" s="328"/>
      <c r="DA93" s="328"/>
      <c r="DB93" s="418"/>
      <c r="DC93" s="328"/>
      <c r="DD93" s="328"/>
      <c r="DE93" s="418"/>
      <c r="DF93" s="328"/>
      <c r="DG93" s="328"/>
      <c r="DH93" s="418"/>
      <c r="DI93" s="328"/>
      <c r="DJ93" s="328"/>
      <c r="DK93" s="418"/>
      <c r="DL93" s="328"/>
      <c r="DM93" s="328"/>
      <c r="DN93" s="418"/>
      <c r="DO93" s="328"/>
      <c r="DP93" s="328"/>
      <c r="DQ93" s="418"/>
      <c r="DR93" s="328"/>
      <c r="DS93" s="328"/>
      <c r="DT93" s="418"/>
      <c r="DU93" s="328"/>
      <c r="DV93" s="328"/>
      <c r="DW93" s="418"/>
      <c r="DX93" s="328"/>
      <c r="DY93" s="328"/>
      <c r="DZ93" s="418"/>
      <c r="EA93" s="328"/>
      <c r="EB93" s="328"/>
      <c r="EC93" s="418"/>
      <c r="ED93" s="328"/>
      <c r="EE93" s="328"/>
      <c r="EF93" s="418"/>
      <c r="EG93" s="328"/>
      <c r="EH93" s="328"/>
      <c r="EI93" s="418"/>
      <c r="EJ93" s="328"/>
      <c r="EK93" s="328"/>
      <c r="EL93" s="418"/>
      <c r="EM93" s="328"/>
      <c r="EN93" s="328"/>
      <c r="EO93" s="418"/>
      <c r="EP93" s="328"/>
      <c r="EQ93" s="328"/>
      <c r="ER93" s="418"/>
      <c r="ES93" s="328"/>
      <c r="ET93" s="328"/>
      <c r="EU93" s="418"/>
      <c r="EV93" s="328"/>
      <c r="EW93" s="328"/>
      <c r="EX93" s="418"/>
      <c r="EY93" s="328"/>
      <c r="EZ93" s="328"/>
      <c r="FA93" s="418"/>
      <c r="FB93" s="328"/>
      <c r="FC93" s="328"/>
      <c r="FD93" s="418"/>
      <c r="FE93" s="328"/>
      <c r="FF93" s="328"/>
      <c r="FG93" s="418"/>
      <c r="FH93" s="328"/>
      <c r="FI93" s="328"/>
      <c r="FJ93" s="418"/>
      <c r="FK93" s="328"/>
      <c r="FL93" s="328"/>
      <c r="FM93" s="418"/>
      <c r="FN93" s="328"/>
      <c r="FO93" s="328"/>
      <c r="FP93" s="418"/>
      <c r="FQ93" s="328"/>
      <c r="FR93" s="328"/>
      <c r="FS93" s="418"/>
      <c r="FT93" s="328"/>
      <c r="FU93" s="328"/>
      <c r="FV93" s="418"/>
      <c r="FW93" s="328"/>
      <c r="FX93" s="328"/>
      <c r="FY93" s="418"/>
      <c r="FZ93" s="328"/>
      <c r="GA93" s="328"/>
      <c r="GB93" s="418"/>
      <c r="GC93" s="328"/>
      <c r="GD93" s="328"/>
      <c r="GE93" s="418"/>
      <c r="GF93" s="328"/>
      <c r="GG93" s="328"/>
      <c r="GH93" s="418"/>
    </row>
    <row r="94" spans="1:190" s="185" customFormat="1" ht="21.75" customHeight="1" thickBot="1" x14ac:dyDescent="0.3">
      <c r="A94" s="413" t="s">
        <v>11</v>
      </c>
      <c r="B94" s="414"/>
      <c r="C94" s="415"/>
      <c r="D94" s="416"/>
      <c r="E94" s="416"/>
      <c r="F94" s="417"/>
      <c r="G94" s="418"/>
      <c r="H94" s="328"/>
      <c r="I94" s="328"/>
      <c r="J94" s="418"/>
      <c r="K94" s="328"/>
      <c r="L94" s="328"/>
      <c r="M94" s="418"/>
      <c r="N94" s="328"/>
      <c r="O94" s="328"/>
      <c r="P94" s="418"/>
      <c r="Q94" s="328"/>
      <c r="R94" s="328"/>
      <c r="S94" s="418"/>
      <c r="T94" s="328"/>
      <c r="U94" s="328"/>
      <c r="V94" s="418"/>
      <c r="W94" s="328"/>
      <c r="X94" s="328"/>
      <c r="Y94" s="418"/>
      <c r="Z94" s="328"/>
      <c r="AA94" s="328"/>
      <c r="AB94" s="418"/>
      <c r="AC94" s="328"/>
      <c r="AD94" s="328"/>
      <c r="AE94" s="418"/>
      <c r="AF94" s="328"/>
      <c r="AG94" s="328"/>
      <c r="AH94" s="418"/>
      <c r="AI94" s="328"/>
      <c r="AJ94" s="328"/>
      <c r="AK94" s="418"/>
      <c r="AL94" s="328"/>
      <c r="AM94" s="328"/>
      <c r="AN94" s="418"/>
      <c r="AO94" s="328"/>
      <c r="AP94" s="328"/>
      <c r="AQ94" s="418"/>
      <c r="AR94" s="328"/>
      <c r="AS94" s="328"/>
      <c r="AT94" s="418"/>
      <c r="AU94" s="328"/>
      <c r="AV94" s="328"/>
      <c r="AW94" s="418"/>
      <c r="AX94" s="328"/>
      <c r="AY94" s="328"/>
      <c r="AZ94" s="418"/>
      <c r="BA94" s="328"/>
      <c r="BB94" s="328"/>
      <c r="BC94" s="418"/>
      <c r="BD94" s="328"/>
      <c r="BE94" s="328"/>
      <c r="BF94" s="418"/>
      <c r="BG94" s="328"/>
      <c r="BH94" s="328"/>
      <c r="BI94" s="418"/>
      <c r="BJ94" s="328"/>
      <c r="BK94" s="328"/>
      <c r="BL94" s="418"/>
      <c r="BM94" s="328"/>
      <c r="BN94" s="328"/>
      <c r="BO94" s="418"/>
      <c r="BP94" s="328"/>
      <c r="BQ94" s="328"/>
      <c r="BR94" s="418"/>
      <c r="BS94" s="328"/>
      <c r="BT94" s="328"/>
      <c r="BU94" s="418"/>
      <c r="BV94" s="328"/>
      <c r="BW94" s="328"/>
      <c r="BX94" s="418"/>
      <c r="BY94" s="328"/>
      <c r="BZ94" s="328"/>
      <c r="CA94" s="418"/>
      <c r="CB94" s="328"/>
      <c r="CC94" s="328"/>
      <c r="CD94" s="418"/>
      <c r="CE94" s="328"/>
      <c r="CF94" s="328"/>
      <c r="CG94" s="418"/>
      <c r="CH94" s="328"/>
      <c r="CI94" s="328"/>
      <c r="CJ94" s="418"/>
      <c r="CK94" s="328"/>
      <c r="CL94" s="328"/>
      <c r="CM94" s="418"/>
      <c r="CN94" s="328"/>
      <c r="CO94" s="328"/>
      <c r="CP94" s="418"/>
      <c r="CQ94" s="328"/>
      <c r="CR94" s="328"/>
      <c r="CS94" s="418"/>
      <c r="CT94" s="328"/>
      <c r="CU94" s="328"/>
      <c r="CV94" s="418"/>
      <c r="CW94" s="328"/>
      <c r="CX94" s="328"/>
      <c r="CY94" s="418"/>
      <c r="CZ94" s="328"/>
      <c r="DA94" s="328"/>
      <c r="DB94" s="418"/>
      <c r="DC94" s="328"/>
      <c r="DD94" s="328"/>
      <c r="DE94" s="418"/>
      <c r="DF94" s="328"/>
      <c r="DG94" s="328"/>
      <c r="DH94" s="418"/>
      <c r="DI94" s="328"/>
      <c r="DJ94" s="328"/>
      <c r="DK94" s="418"/>
      <c r="DL94" s="328"/>
      <c r="DM94" s="328"/>
      <c r="DN94" s="418"/>
      <c r="DO94" s="328"/>
      <c r="DP94" s="328"/>
      <c r="DQ94" s="418"/>
      <c r="DR94" s="328"/>
      <c r="DS94" s="328"/>
      <c r="DT94" s="418"/>
      <c r="DU94" s="328"/>
      <c r="DV94" s="328"/>
      <c r="DW94" s="418"/>
      <c r="DX94" s="328"/>
      <c r="DY94" s="328"/>
      <c r="DZ94" s="418"/>
      <c r="EA94" s="328"/>
      <c r="EB94" s="328"/>
      <c r="EC94" s="418"/>
      <c r="ED94" s="328"/>
      <c r="EE94" s="328"/>
      <c r="EF94" s="418"/>
      <c r="EG94" s="328"/>
      <c r="EH94" s="328"/>
      <c r="EI94" s="418"/>
      <c r="EJ94" s="328"/>
      <c r="EK94" s="328"/>
      <c r="EL94" s="418"/>
      <c r="EM94" s="328"/>
      <c r="EN94" s="328"/>
      <c r="EO94" s="418"/>
      <c r="EP94" s="328"/>
      <c r="EQ94" s="328"/>
      <c r="ER94" s="418"/>
      <c r="ES94" s="328"/>
      <c r="ET94" s="328"/>
      <c r="EU94" s="418"/>
      <c r="EV94" s="328"/>
      <c r="EW94" s="328"/>
      <c r="EX94" s="418"/>
      <c r="EY94" s="328"/>
      <c r="EZ94" s="328"/>
      <c r="FA94" s="418"/>
      <c r="FB94" s="328"/>
      <c r="FC94" s="328"/>
      <c r="FD94" s="418"/>
      <c r="FE94" s="328"/>
      <c r="FF94" s="328"/>
      <c r="FG94" s="418"/>
      <c r="FH94" s="328"/>
      <c r="FI94" s="328"/>
      <c r="FJ94" s="418"/>
      <c r="FK94" s="328"/>
      <c r="FL94" s="328"/>
      <c r="FM94" s="418"/>
      <c r="FN94" s="328"/>
      <c r="FO94" s="328"/>
      <c r="FP94" s="418"/>
      <c r="FQ94" s="328"/>
      <c r="FR94" s="328"/>
      <c r="FS94" s="418"/>
      <c r="FT94" s="328"/>
      <c r="FU94" s="328"/>
      <c r="FV94" s="418"/>
      <c r="FW94" s="328"/>
      <c r="FX94" s="328"/>
      <c r="FY94" s="418"/>
      <c r="FZ94" s="328"/>
      <c r="GA94" s="328"/>
      <c r="GB94" s="418"/>
      <c r="GC94" s="328"/>
      <c r="GD94" s="328"/>
      <c r="GE94" s="418"/>
      <c r="GF94" s="328"/>
      <c r="GG94" s="328"/>
      <c r="GH94" s="418"/>
    </row>
    <row r="95" spans="1:190" ht="15.75" hidden="1" x14ac:dyDescent="0.25">
      <c r="A95" s="156" t="s">
        <v>210</v>
      </c>
      <c r="B95" s="157"/>
      <c r="C95" s="157"/>
      <c r="D95" s="157"/>
      <c r="E95" s="157"/>
      <c r="F95" s="157"/>
    </row>
    <row r="96" spans="1:190" ht="15.75" hidden="1" x14ac:dyDescent="0.25">
      <c r="A96" s="158" t="s">
        <v>5</v>
      </c>
      <c r="B96" s="159"/>
      <c r="C96" s="171">
        <f>C19</f>
        <v>5240</v>
      </c>
      <c r="D96" s="424">
        <f>F96/C96</f>
        <v>9.0374045801526712</v>
      </c>
      <c r="E96" s="171">
        <f>E19</f>
        <v>145</v>
      </c>
      <c r="F96" s="171">
        <f>F19</f>
        <v>47356</v>
      </c>
    </row>
    <row r="97" spans="1:6" ht="15.75" hidden="1" x14ac:dyDescent="0.25">
      <c r="A97" s="158" t="s">
        <v>211</v>
      </c>
      <c r="B97" s="159"/>
      <c r="C97" s="159"/>
      <c r="D97" s="327"/>
      <c r="E97" s="159"/>
      <c r="F97" s="159"/>
    </row>
    <row r="98" spans="1:6" hidden="1" x14ac:dyDescent="0.25">
      <c r="A98" s="29" t="s">
        <v>122</v>
      </c>
      <c r="B98" s="30"/>
      <c r="C98" s="30">
        <f>C22+C31+C84</f>
        <v>55997</v>
      </c>
      <c r="D98" s="327"/>
      <c r="E98" s="30"/>
      <c r="F98" s="30"/>
    </row>
    <row r="99" spans="1:6" hidden="1" x14ac:dyDescent="0.25">
      <c r="A99" s="34" t="s">
        <v>120</v>
      </c>
      <c r="B99" s="159"/>
      <c r="C99" s="159">
        <f>C27</f>
        <v>98649</v>
      </c>
      <c r="D99" s="327"/>
      <c r="E99" s="159"/>
      <c r="F99" s="159"/>
    </row>
    <row r="100" spans="1:6" ht="30" hidden="1" x14ac:dyDescent="0.25">
      <c r="A100" s="34" t="s">
        <v>121</v>
      </c>
      <c r="B100" s="159"/>
      <c r="C100" s="159">
        <f>C56</f>
        <v>24500</v>
      </c>
      <c r="D100" s="327"/>
      <c r="E100" s="159"/>
      <c r="F100" s="159"/>
    </row>
    <row r="101" spans="1:6" ht="15.75" hidden="1" x14ac:dyDescent="0.25">
      <c r="A101" s="161" t="s">
        <v>212</v>
      </c>
      <c r="B101" s="159"/>
      <c r="C101" s="160">
        <f>C98+ROUND(C99*3.2,0)+C100</f>
        <v>396174</v>
      </c>
      <c r="D101" s="327"/>
      <c r="E101" s="159"/>
      <c r="F101" s="159"/>
    </row>
    <row r="102" spans="1:6" hidden="1" x14ac:dyDescent="0.25">
      <c r="A102" s="74" t="s">
        <v>8</v>
      </c>
      <c r="B102" s="159"/>
      <c r="C102" s="159"/>
      <c r="D102" s="327"/>
      <c r="E102" s="159"/>
      <c r="F102" s="159"/>
    </row>
    <row r="103" spans="1:6" hidden="1" x14ac:dyDescent="0.25">
      <c r="A103" s="74" t="s">
        <v>213</v>
      </c>
      <c r="B103" s="159"/>
      <c r="C103" s="302"/>
      <c r="D103" s="425"/>
      <c r="E103" s="302"/>
      <c r="F103" s="302"/>
    </row>
    <row r="104" spans="1:6" hidden="1" x14ac:dyDescent="0.25">
      <c r="A104" s="167" t="s">
        <v>23</v>
      </c>
      <c r="B104" s="159"/>
      <c r="C104" s="159"/>
      <c r="D104" s="327"/>
      <c r="E104" s="159"/>
      <c r="F104" s="159"/>
    </row>
    <row r="105" spans="1:6" hidden="1" x14ac:dyDescent="0.25">
      <c r="A105" s="168" t="s">
        <v>140</v>
      </c>
      <c r="B105" s="159"/>
      <c r="C105" s="159">
        <f>C69</f>
        <v>2026</v>
      </c>
      <c r="D105" s="327">
        <f t="shared" ref="D105:F105" si="4">D69</f>
        <v>8</v>
      </c>
      <c r="E105" s="159">
        <f t="shared" si="4"/>
        <v>68</v>
      </c>
      <c r="F105" s="159">
        <f t="shared" si="4"/>
        <v>16208</v>
      </c>
    </row>
    <row r="106" spans="1:6" hidden="1" x14ac:dyDescent="0.25">
      <c r="A106" s="168" t="s">
        <v>13</v>
      </c>
      <c r="B106" s="159"/>
      <c r="C106" s="159">
        <f t="shared" ref="C106:F107" si="5">C70</f>
        <v>100</v>
      </c>
      <c r="D106" s="327">
        <f t="shared" si="5"/>
        <v>8</v>
      </c>
      <c r="E106" s="159">
        <f t="shared" si="5"/>
        <v>3</v>
      </c>
      <c r="F106" s="159">
        <f t="shared" si="5"/>
        <v>800</v>
      </c>
    </row>
    <row r="107" spans="1:6" hidden="1" x14ac:dyDescent="0.25">
      <c r="A107" s="169" t="s">
        <v>141</v>
      </c>
      <c r="B107" s="159"/>
      <c r="C107" s="159">
        <f t="shared" si="5"/>
        <v>2126</v>
      </c>
      <c r="D107" s="327">
        <f t="shared" si="5"/>
        <v>8</v>
      </c>
      <c r="E107" s="159">
        <f t="shared" si="5"/>
        <v>71</v>
      </c>
      <c r="F107" s="159">
        <f t="shared" si="5"/>
        <v>17008</v>
      </c>
    </row>
    <row r="108" spans="1:6" ht="14.25" hidden="1" customHeight="1" x14ac:dyDescent="0.25">
      <c r="A108" s="170" t="s">
        <v>214</v>
      </c>
      <c r="B108" s="171"/>
      <c r="C108" s="171">
        <f>C72</f>
        <v>2146</v>
      </c>
      <c r="D108" s="424">
        <f t="shared" ref="D108" si="6">F108/C108</f>
        <v>8.0093196644920788</v>
      </c>
      <c r="E108" s="171">
        <f>E72</f>
        <v>72</v>
      </c>
      <c r="F108" s="171">
        <f>F72</f>
        <v>17188</v>
      </c>
    </row>
    <row r="109" spans="1:6" hidden="1" x14ac:dyDescent="0.25">
      <c r="A109" s="173" t="s">
        <v>215</v>
      </c>
      <c r="B109" s="174"/>
      <c r="C109" s="174"/>
      <c r="D109" s="174"/>
      <c r="E109" s="174"/>
      <c r="F109" s="174"/>
    </row>
    <row r="110" spans="1:6" ht="31.5" hidden="1" x14ac:dyDescent="0.25">
      <c r="A110" s="58" t="s">
        <v>180</v>
      </c>
      <c r="B110" s="174"/>
      <c r="C110" s="174"/>
      <c r="D110" s="174"/>
      <c r="E110" s="174"/>
      <c r="F110" s="174"/>
    </row>
    <row r="111" spans="1:6" ht="31.5" hidden="1" x14ac:dyDescent="0.25">
      <c r="A111" s="58" t="s">
        <v>181</v>
      </c>
      <c r="B111" s="174"/>
      <c r="C111" s="174"/>
      <c r="D111" s="174"/>
      <c r="E111" s="174"/>
      <c r="F111" s="174"/>
    </row>
    <row r="112" spans="1:6" ht="15.75" hidden="1" x14ac:dyDescent="0.25">
      <c r="A112" s="58" t="s">
        <v>227</v>
      </c>
      <c r="B112" s="174"/>
      <c r="C112" s="174"/>
      <c r="D112" s="174"/>
      <c r="E112" s="174"/>
      <c r="F112" s="174"/>
    </row>
    <row r="113" spans="1:6" ht="15.75" hidden="1" x14ac:dyDescent="0.25">
      <c r="A113" s="60" t="s">
        <v>150</v>
      </c>
      <c r="B113" s="174"/>
      <c r="C113" s="174"/>
      <c r="D113" s="174"/>
      <c r="E113" s="174"/>
      <c r="F113" s="174"/>
    </row>
    <row r="114" spans="1:6" ht="15.75" hidden="1" x14ac:dyDescent="0.25">
      <c r="A114" s="176" t="s">
        <v>198</v>
      </c>
      <c r="B114" s="159"/>
      <c r="C114" s="159">
        <f>C73</f>
        <v>12310</v>
      </c>
      <c r="D114" s="411"/>
      <c r="E114" s="159"/>
      <c r="F114" s="174"/>
    </row>
    <row r="115" spans="1:6" ht="15.75" hidden="1" x14ac:dyDescent="0.25">
      <c r="A115" s="177" t="s">
        <v>193</v>
      </c>
      <c r="B115" s="159"/>
      <c r="C115" s="159">
        <f>C74</f>
        <v>12300</v>
      </c>
      <c r="D115" s="159"/>
      <c r="E115" s="159"/>
      <c r="F115" s="174"/>
    </row>
    <row r="116" spans="1:6" ht="15.75" hidden="1" x14ac:dyDescent="0.25">
      <c r="A116" s="178" t="s">
        <v>194</v>
      </c>
      <c r="B116" s="159"/>
      <c r="C116" s="159">
        <f>C75</f>
        <v>12300</v>
      </c>
      <c r="D116" s="159"/>
      <c r="E116" s="159"/>
      <c r="F116" s="174"/>
    </row>
    <row r="117" spans="1:6" ht="15.75" hidden="1" x14ac:dyDescent="0.25">
      <c r="A117" s="177" t="s">
        <v>195</v>
      </c>
      <c r="B117" s="159"/>
      <c r="C117" s="159">
        <f>C76</f>
        <v>10</v>
      </c>
      <c r="D117" s="159"/>
      <c r="E117" s="159"/>
      <c r="F117" s="174"/>
    </row>
    <row r="118" spans="1:6" ht="31.5" hidden="1" x14ac:dyDescent="0.25">
      <c r="A118" s="179" t="s">
        <v>196</v>
      </c>
      <c r="B118" s="159"/>
      <c r="C118" s="159">
        <f>C77</f>
        <v>10</v>
      </c>
      <c r="D118" s="159"/>
      <c r="E118" s="159"/>
      <c r="F118" s="174"/>
    </row>
    <row r="119" spans="1:6" ht="16.5" hidden="1" thickBot="1" x14ac:dyDescent="0.3">
      <c r="A119" s="180" t="s">
        <v>197</v>
      </c>
      <c r="B119" s="181"/>
      <c r="C119" s="181"/>
      <c r="D119" s="181"/>
      <c r="E119" s="181"/>
      <c r="F119" s="181"/>
    </row>
  </sheetData>
  <mergeCells count="6">
    <mergeCell ref="A2:F3"/>
    <mergeCell ref="B4:B6"/>
    <mergeCell ref="F4:F6"/>
    <mergeCell ref="D4:D6"/>
    <mergeCell ref="E4:E6"/>
    <mergeCell ref="C4:C6"/>
  </mergeCells>
  <pageMargins left="0.39370078740157483" right="0" top="0.35433070866141736" bottom="0.35433070866141736" header="0" footer="0"/>
  <pageSetup paperSize="9" scale="75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5"/>
  <sheetViews>
    <sheetView zoomScale="80" zoomScaleNormal="80" workbookViewId="0">
      <pane xSplit="1" ySplit="7" topLeftCell="B8" activePane="bottomRight" state="frozen"/>
      <selection activeCell="C26" sqref="C26"/>
      <selection pane="topRight" activeCell="C26" sqref="C26"/>
      <selection pane="bottomLeft" activeCell="C26" sqref="C26"/>
      <selection pane="bottomRight" activeCell="C26" sqref="C26"/>
    </sheetView>
  </sheetViews>
  <sheetFormatPr defaultColWidth="9.140625" defaultRowHeight="15" x14ac:dyDescent="0.25"/>
  <cols>
    <col min="1" max="1" width="51" style="287" customWidth="1"/>
    <col min="2" max="2" width="10.5703125" style="287" customWidth="1"/>
    <col min="3" max="3" width="14" style="287" customWidth="1"/>
    <col min="4" max="4" width="13.5703125" style="287" customWidth="1"/>
    <col min="5" max="5" width="12" style="287" customWidth="1"/>
    <col min="6" max="6" width="12.85546875" style="287" customWidth="1"/>
    <col min="7" max="7" width="9.140625" style="287"/>
    <col min="8" max="8" width="10.28515625" style="287" bestFit="1" customWidth="1"/>
    <col min="9" max="9" width="12.140625" style="287" customWidth="1"/>
    <col min="10" max="16384" width="9.140625" style="287"/>
  </cols>
  <sheetData>
    <row r="1" spans="1:6" s="182" customFormat="1" ht="15.75" x14ac:dyDescent="0.25"/>
    <row r="2" spans="1:6" s="182" customFormat="1" ht="33" customHeight="1" x14ac:dyDescent="0.25">
      <c r="A2" s="348" t="s">
        <v>248</v>
      </c>
      <c r="B2" s="333"/>
      <c r="C2" s="333"/>
      <c r="D2" s="333"/>
      <c r="E2" s="333"/>
      <c r="F2" s="333"/>
    </row>
    <row r="3" spans="1:6" s="182" customFormat="1" ht="16.5" thickBot="1" x14ac:dyDescent="0.3">
      <c r="A3" s="333"/>
      <c r="B3" s="333"/>
      <c r="C3" s="333"/>
      <c r="D3" s="333"/>
      <c r="E3" s="333"/>
      <c r="F3" s="333"/>
    </row>
    <row r="4" spans="1:6" ht="31.5" customHeight="1" x14ac:dyDescent="0.3">
      <c r="A4" s="3" t="s">
        <v>201</v>
      </c>
      <c r="B4" s="339" t="s">
        <v>1</v>
      </c>
      <c r="C4" s="345" t="s">
        <v>199</v>
      </c>
      <c r="D4" s="342" t="s">
        <v>0</v>
      </c>
      <c r="E4" s="339" t="s">
        <v>2</v>
      </c>
      <c r="F4" s="336" t="s">
        <v>3</v>
      </c>
    </row>
    <row r="5" spans="1:6" ht="19.5" customHeight="1" x14ac:dyDescent="0.3">
      <c r="A5" s="4"/>
      <c r="B5" s="340"/>
      <c r="C5" s="346"/>
      <c r="D5" s="343"/>
      <c r="E5" s="340"/>
      <c r="F5" s="337"/>
    </row>
    <row r="6" spans="1:6" ht="60" customHeight="1" thickBot="1" x14ac:dyDescent="0.3">
      <c r="A6" s="5" t="s">
        <v>4</v>
      </c>
      <c r="B6" s="341"/>
      <c r="C6" s="347"/>
      <c r="D6" s="344"/>
      <c r="E6" s="341"/>
      <c r="F6" s="338"/>
    </row>
    <row r="7" spans="1:6" ht="15.75" thickBot="1" x14ac:dyDescent="0.3">
      <c r="A7" s="6">
        <v>1</v>
      </c>
      <c r="B7" s="7">
        <v>2</v>
      </c>
      <c r="C7" s="8">
        <v>3</v>
      </c>
      <c r="D7" s="8">
        <v>4</v>
      </c>
      <c r="E7" s="8">
        <v>5</v>
      </c>
      <c r="F7" s="8">
        <v>6</v>
      </c>
    </row>
    <row r="8" spans="1:6" x14ac:dyDescent="0.25">
      <c r="A8" s="426" t="s">
        <v>209</v>
      </c>
      <c r="B8" s="427"/>
      <c r="C8" s="428"/>
      <c r="D8" s="428"/>
      <c r="E8" s="428"/>
      <c r="F8" s="428"/>
    </row>
    <row r="9" spans="1:6" x14ac:dyDescent="0.25">
      <c r="A9" s="192" t="s">
        <v>5</v>
      </c>
      <c r="B9" s="355"/>
      <c r="C9" s="429"/>
      <c r="D9" s="429"/>
      <c r="E9" s="429"/>
      <c r="F9" s="429"/>
    </row>
    <row r="10" spans="1:6" x14ac:dyDescent="0.25">
      <c r="A10" s="148" t="s">
        <v>24</v>
      </c>
      <c r="B10" s="191">
        <v>340</v>
      </c>
      <c r="C10" s="191">
        <v>1343</v>
      </c>
      <c r="D10" s="382">
        <v>11</v>
      </c>
      <c r="E10" s="430">
        <f t="shared" ref="E10:E16" si="0">ROUND(F10/B10,0)</f>
        <v>43</v>
      </c>
      <c r="F10" s="430">
        <f t="shared" ref="F10:F16" si="1">ROUND(C10*D10,0)</f>
        <v>14773</v>
      </c>
    </row>
    <row r="11" spans="1:6" x14ac:dyDescent="0.25">
      <c r="A11" s="148" t="s">
        <v>88</v>
      </c>
      <c r="B11" s="191">
        <v>340</v>
      </c>
      <c r="C11" s="191">
        <v>500</v>
      </c>
      <c r="D11" s="382">
        <v>9</v>
      </c>
      <c r="E11" s="430">
        <f t="shared" si="0"/>
        <v>13</v>
      </c>
      <c r="F11" s="430">
        <f t="shared" si="1"/>
        <v>4500</v>
      </c>
    </row>
    <row r="12" spans="1:6" x14ac:dyDescent="0.25">
      <c r="A12" s="148" t="s">
        <v>30</v>
      </c>
      <c r="B12" s="191">
        <v>270</v>
      </c>
      <c r="C12" s="191">
        <v>218</v>
      </c>
      <c r="D12" s="382">
        <v>8</v>
      </c>
      <c r="E12" s="430">
        <f t="shared" si="0"/>
        <v>6</v>
      </c>
      <c r="F12" s="430">
        <f t="shared" si="1"/>
        <v>1744</v>
      </c>
    </row>
    <row r="13" spans="1:6" x14ac:dyDescent="0.25">
      <c r="A13" s="148" t="s">
        <v>31</v>
      </c>
      <c r="B13" s="191">
        <v>300</v>
      </c>
      <c r="C13" s="191">
        <v>200</v>
      </c>
      <c r="D13" s="382">
        <v>5.2</v>
      </c>
      <c r="E13" s="430">
        <f t="shared" si="0"/>
        <v>3</v>
      </c>
      <c r="F13" s="430">
        <f t="shared" si="1"/>
        <v>1040</v>
      </c>
    </row>
    <row r="14" spans="1:6" x14ac:dyDescent="0.25">
      <c r="A14" s="148" t="s">
        <v>26</v>
      </c>
      <c r="B14" s="191">
        <v>340</v>
      </c>
      <c r="C14" s="191">
        <v>340</v>
      </c>
      <c r="D14" s="382">
        <v>6.1</v>
      </c>
      <c r="E14" s="430">
        <f t="shared" si="0"/>
        <v>6</v>
      </c>
      <c r="F14" s="430">
        <f t="shared" si="1"/>
        <v>2074</v>
      </c>
    </row>
    <row r="15" spans="1:6" x14ac:dyDescent="0.25">
      <c r="A15" s="148" t="s">
        <v>29</v>
      </c>
      <c r="B15" s="191">
        <v>320</v>
      </c>
      <c r="C15" s="191">
        <v>310</v>
      </c>
      <c r="D15" s="382">
        <v>10</v>
      </c>
      <c r="E15" s="430">
        <f t="shared" si="0"/>
        <v>10</v>
      </c>
      <c r="F15" s="430">
        <f t="shared" si="1"/>
        <v>3100</v>
      </c>
    </row>
    <row r="16" spans="1:6" x14ac:dyDescent="0.25">
      <c r="A16" s="80" t="s">
        <v>208</v>
      </c>
      <c r="B16" s="191">
        <v>330</v>
      </c>
      <c r="C16" s="273">
        <v>20</v>
      </c>
      <c r="D16" s="382">
        <v>10</v>
      </c>
      <c r="E16" s="321">
        <f t="shared" si="0"/>
        <v>1</v>
      </c>
      <c r="F16" s="273">
        <f t="shared" si="1"/>
        <v>200</v>
      </c>
    </row>
    <row r="17" spans="1:8" x14ac:dyDescent="0.25">
      <c r="A17" s="371" t="s">
        <v>6</v>
      </c>
      <c r="B17" s="137"/>
      <c r="C17" s="28">
        <f>SUM(C10:C16)</f>
        <v>2931</v>
      </c>
      <c r="D17" s="288">
        <f>F17/C17</f>
        <v>9.3589218696690555</v>
      </c>
      <c r="E17" s="28">
        <f>SUM(E10:E16)</f>
        <v>82</v>
      </c>
      <c r="F17" s="28">
        <f>SUM(F10:F16)</f>
        <v>27431</v>
      </c>
    </row>
    <row r="18" spans="1:8" x14ac:dyDescent="0.25">
      <c r="A18" s="27" t="s">
        <v>7</v>
      </c>
      <c r="B18" s="28"/>
      <c r="C18" s="28"/>
      <c r="D18" s="28"/>
      <c r="E18" s="28"/>
      <c r="F18" s="28"/>
    </row>
    <row r="19" spans="1:8" x14ac:dyDescent="0.25">
      <c r="A19" s="27" t="s">
        <v>162</v>
      </c>
      <c r="B19" s="28"/>
      <c r="C19" s="116"/>
      <c r="D19" s="28"/>
      <c r="E19" s="28"/>
      <c r="F19" s="28"/>
    </row>
    <row r="20" spans="1:8" x14ac:dyDescent="0.25">
      <c r="A20" s="29" t="s">
        <v>122</v>
      </c>
      <c r="B20" s="28"/>
      <c r="C20" s="19">
        <f>C21+C22+C23+C24</f>
        <v>20550</v>
      </c>
      <c r="D20" s="28"/>
      <c r="E20" s="28"/>
      <c r="F20" s="28"/>
    </row>
    <row r="21" spans="1:8" x14ac:dyDescent="0.25">
      <c r="A21" s="29" t="s">
        <v>155</v>
      </c>
      <c r="B21" s="28"/>
      <c r="C21" s="19"/>
      <c r="D21" s="28"/>
      <c r="E21" s="28"/>
      <c r="F21" s="28"/>
    </row>
    <row r="22" spans="1:8" ht="30" x14ac:dyDescent="0.25">
      <c r="A22" s="29" t="s">
        <v>183</v>
      </c>
      <c r="B22" s="28"/>
      <c r="C22" s="15">
        <v>6400</v>
      </c>
      <c r="D22" s="28"/>
      <c r="E22" s="28"/>
      <c r="F22" s="28"/>
    </row>
    <row r="23" spans="1:8" ht="30" x14ac:dyDescent="0.25">
      <c r="A23" s="29" t="s">
        <v>184</v>
      </c>
      <c r="B23" s="28"/>
      <c r="C23" s="15">
        <v>150</v>
      </c>
      <c r="D23" s="28"/>
      <c r="E23" s="28"/>
      <c r="F23" s="28"/>
    </row>
    <row r="24" spans="1:8" x14ac:dyDescent="0.25">
      <c r="A24" s="29" t="s">
        <v>185</v>
      </c>
      <c r="B24" s="28"/>
      <c r="C24" s="15">
        <v>14000</v>
      </c>
      <c r="D24" s="28"/>
      <c r="E24" s="28"/>
      <c r="F24" s="28"/>
      <c r="H24" s="431"/>
    </row>
    <row r="25" spans="1:8" x14ac:dyDescent="0.25">
      <c r="A25" s="34" t="s">
        <v>120</v>
      </c>
      <c r="B25" s="28"/>
      <c r="C25" s="15">
        <v>37000</v>
      </c>
      <c r="D25" s="28"/>
      <c r="E25" s="28"/>
      <c r="F25" s="28"/>
    </row>
    <row r="26" spans="1:8" x14ac:dyDescent="0.25">
      <c r="A26" s="33" t="s">
        <v>154</v>
      </c>
      <c r="B26" s="28"/>
      <c r="C26" s="19">
        <v>40200</v>
      </c>
      <c r="D26" s="28"/>
      <c r="E26" s="28"/>
      <c r="F26" s="28"/>
    </row>
    <row r="27" spans="1:8" x14ac:dyDescent="0.25">
      <c r="A27" s="37" t="s">
        <v>132</v>
      </c>
      <c r="B27" s="28"/>
      <c r="C27" s="25">
        <f>C20+ROUND(C25*3.2,0)</f>
        <v>138950</v>
      </c>
      <c r="D27" s="28"/>
      <c r="E27" s="28"/>
      <c r="F27" s="28"/>
    </row>
    <row r="28" spans="1:8" x14ac:dyDescent="0.25">
      <c r="A28" s="27" t="s">
        <v>161</v>
      </c>
      <c r="B28" s="28"/>
      <c r="C28" s="19"/>
      <c r="D28" s="28"/>
      <c r="E28" s="28"/>
      <c r="F28" s="28"/>
    </row>
    <row r="29" spans="1:8" x14ac:dyDescent="0.25">
      <c r="A29" s="29" t="s">
        <v>122</v>
      </c>
      <c r="B29" s="28"/>
      <c r="C29" s="19">
        <f>C30+C31+C38+C46+C47+C48+C49+C50</f>
        <v>16026</v>
      </c>
      <c r="D29" s="28"/>
      <c r="E29" s="28"/>
      <c r="F29" s="28"/>
    </row>
    <row r="30" spans="1:8" x14ac:dyDescent="0.25">
      <c r="A30" s="29" t="s">
        <v>155</v>
      </c>
      <c r="B30" s="28"/>
      <c r="C30" s="19"/>
      <c r="D30" s="28"/>
      <c r="E30" s="28"/>
      <c r="F30" s="28"/>
    </row>
    <row r="31" spans="1:8" ht="30" x14ac:dyDescent="0.25">
      <c r="A31" s="29" t="s">
        <v>156</v>
      </c>
      <c r="B31" s="28"/>
      <c r="C31" s="31">
        <f>C32+C33+C34+C36</f>
        <v>5232</v>
      </c>
      <c r="D31" s="28"/>
      <c r="E31" s="28"/>
      <c r="F31" s="28"/>
    </row>
    <row r="32" spans="1:8" x14ac:dyDescent="0.25">
      <c r="A32" s="29" t="s">
        <v>157</v>
      </c>
      <c r="B32" s="28"/>
      <c r="C32" s="31">
        <v>2326</v>
      </c>
      <c r="D32" s="28"/>
      <c r="E32" s="28"/>
      <c r="F32" s="28"/>
    </row>
    <row r="33" spans="1:6" x14ac:dyDescent="0.25">
      <c r="A33" s="29" t="s">
        <v>158</v>
      </c>
      <c r="B33" s="28"/>
      <c r="C33" s="31">
        <v>698</v>
      </c>
      <c r="D33" s="28"/>
      <c r="E33" s="28"/>
      <c r="F33" s="28"/>
    </row>
    <row r="34" spans="1:6" ht="30" x14ac:dyDescent="0.25">
      <c r="A34" s="29" t="s">
        <v>216</v>
      </c>
      <c r="B34" s="28"/>
      <c r="C34" s="31">
        <v>144</v>
      </c>
      <c r="D34" s="28"/>
      <c r="E34" s="28"/>
      <c r="F34" s="28"/>
    </row>
    <row r="35" spans="1:6" x14ac:dyDescent="0.25">
      <c r="A35" s="32" t="s">
        <v>217</v>
      </c>
      <c r="B35" s="28"/>
      <c r="C35" s="31">
        <v>16</v>
      </c>
      <c r="D35" s="28"/>
      <c r="E35" s="28"/>
      <c r="F35" s="28"/>
    </row>
    <row r="36" spans="1:6" ht="30" x14ac:dyDescent="0.25">
      <c r="A36" s="29" t="s">
        <v>218</v>
      </c>
      <c r="B36" s="28"/>
      <c r="C36" s="31">
        <v>2064</v>
      </c>
      <c r="D36" s="28"/>
      <c r="E36" s="28"/>
      <c r="F36" s="28"/>
    </row>
    <row r="37" spans="1:6" x14ac:dyDescent="0.25">
      <c r="A37" s="32" t="s">
        <v>217</v>
      </c>
      <c r="B37" s="28"/>
      <c r="C37" s="31">
        <v>232</v>
      </c>
      <c r="D37" s="28"/>
      <c r="E37" s="28"/>
      <c r="F37" s="28"/>
    </row>
    <row r="38" spans="1:6" ht="30" x14ac:dyDescent="0.25">
      <c r="A38" s="29" t="s">
        <v>186</v>
      </c>
      <c r="B38" s="28"/>
      <c r="C38" s="31">
        <f>C39+C40+C42+C44</f>
        <v>10794</v>
      </c>
      <c r="D38" s="28"/>
      <c r="E38" s="28"/>
      <c r="F38" s="28"/>
    </row>
    <row r="39" spans="1:6" ht="30" x14ac:dyDescent="0.25">
      <c r="A39" s="29" t="s">
        <v>187</v>
      </c>
      <c r="B39" s="28"/>
      <c r="C39" s="19">
        <v>2000</v>
      </c>
      <c r="D39" s="28"/>
      <c r="E39" s="28"/>
      <c r="F39" s="28"/>
    </row>
    <row r="40" spans="1:6" ht="45" x14ac:dyDescent="0.25">
      <c r="A40" s="29" t="s">
        <v>219</v>
      </c>
      <c r="B40" s="28"/>
      <c r="C40" s="31">
        <v>6634</v>
      </c>
      <c r="D40" s="28"/>
      <c r="E40" s="28"/>
      <c r="F40" s="28"/>
    </row>
    <row r="41" spans="1:6" x14ac:dyDescent="0.25">
      <c r="A41" s="32" t="s">
        <v>217</v>
      </c>
      <c r="B41" s="28"/>
      <c r="C41" s="31">
        <v>3379</v>
      </c>
      <c r="D41" s="28"/>
      <c r="E41" s="28"/>
      <c r="F41" s="28"/>
    </row>
    <row r="42" spans="1:6" ht="45" x14ac:dyDescent="0.25">
      <c r="A42" s="29" t="s">
        <v>220</v>
      </c>
      <c r="B42" s="28"/>
      <c r="C42" s="31">
        <v>2160</v>
      </c>
      <c r="D42" s="28"/>
      <c r="E42" s="28"/>
      <c r="F42" s="28"/>
    </row>
    <row r="43" spans="1:6" x14ac:dyDescent="0.25">
      <c r="A43" s="32" t="s">
        <v>217</v>
      </c>
      <c r="B43" s="28"/>
      <c r="C43" s="31">
        <v>2160</v>
      </c>
      <c r="D43" s="28"/>
      <c r="E43" s="28"/>
      <c r="F43" s="28"/>
    </row>
    <row r="44" spans="1:6" ht="30" x14ac:dyDescent="0.25">
      <c r="A44" s="29" t="s">
        <v>221</v>
      </c>
      <c r="B44" s="28"/>
      <c r="C44" s="31"/>
      <c r="D44" s="28"/>
      <c r="E44" s="28"/>
      <c r="F44" s="28"/>
    </row>
    <row r="45" spans="1:6" x14ac:dyDescent="0.25">
      <c r="A45" s="32" t="s">
        <v>217</v>
      </c>
      <c r="B45" s="28"/>
      <c r="C45" s="31"/>
      <c r="D45" s="28"/>
      <c r="E45" s="28"/>
      <c r="F45" s="28"/>
    </row>
    <row r="46" spans="1:6" ht="30" x14ac:dyDescent="0.25">
      <c r="A46" s="29" t="s">
        <v>189</v>
      </c>
      <c r="B46" s="28"/>
      <c r="C46" s="31"/>
      <c r="D46" s="28"/>
      <c r="E46" s="28"/>
      <c r="F46" s="28"/>
    </row>
    <row r="47" spans="1:6" ht="30" x14ac:dyDescent="0.25">
      <c r="A47" s="29" t="s">
        <v>190</v>
      </c>
      <c r="B47" s="28"/>
      <c r="C47" s="31"/>
      <c r="D47" s="28"/>
      <c r="E47" s="28"/>
      <c r="F47" s="28"/>
    </row>
    <row r="48" spans="1:6" ht="30" x14ac:dyDescent="0.25">
      <c r="A48" s="29" t="s">
        <v>191</v>
      </c>
      <c r="B48" s="28"/>
      <c r="C48" s="31"/>
      <c r="D48" s="28"/>
      <c r="E48" s="28"/>
      <c r="F48" s="28"/>
    </row>
    <row r="49" spans="1:9" x14ac:dyDescent="0.25">
      <c r="A49" s="29" t="s">
        <v>192</v>
      </c>
      <c r="B49" s="28"/>
      <c r="C49" s="19"/>
      <c r="D49" s="28"/>
      <c r="E49" s="28"/>
      <c r="F49" s="28"/>
    </row>
    <row r="50" spans="1:9" x14ac:dyDescent="0.25">
      <c r="A50" s="29" t="s">
        <v>224</v>
      </c>
      <c r="B50" s="28"/>
      <c r="C50" s="19"/>
      <c r="D50" s="28"/>
      <c r="E50" s="28"/>
      <c r="F50" s="28"/>
    </row>
    <row r="51" spans="1:9" x14ac:dyDescent="0.25">
      <c r="A51" s="33" t="s">
        <v>230</v>
      </c>
      <c r="B51" s="28"/>
      <c r="C51" s="19"/>
      <c r="D51" s="28"/>
      <c r="E51" s="28"/>
      <c r="F51" s="28"/>
    </row>
    <row r="52" spans="1:9" x14ac:dyDescent="0.25">
      <c r="A52" s="34" t="s">
        <v>120</v>
      </c>
      <c r="B52" s="28"/>
      <c r="C52" s="19"/>
      <c r="D52" s="28"/>
      <c r="E52" s="28"/>
      <c r="F52" s="28"/>
    </row>
    <row r="53" spans="1:9" x14ac:dyDescent="0.25">
      <c r="A53" s="33" t="s">
        <v>154</v>
      </c>
      <c r="B53" s="28"/>
      <c r="C53" s="19"/>
      <c r="D53" s="28"/>
      <c r="E53" s="28"/>
      <c r="F53" s="28"/>
    </row>
    <row r="54" spans="1:9" ht="30" x14ac:dyDescent="0.25">
      <c r="A54" s="34" t="s">
        <v>121</v>
      </c>
      <c r="B54" s="28"/>
      <c r="C54" s="19">
        <v>12300</v>
      </c>
      <c r="D54" s="28"/>
      <c r="E54" s="28"/>
      <c r="F54" s="28"/>
    </row>
    <row r="55" spans="1:9" x14ac:dyDescent="0.25">
      <c r="A55" s="34" t="s">
        <v>166</v>
      </c>
      <c r="B55" s="28"/>
      <c r="C55" s="19"/>
      <c r="D55" s="28"/>
      <c r="E55" s="28"/>
      <c r="F55" s="28"/>
    </row>
    <row r="56" spans="1:9" x14ac:dyDescent="0.25">
      <c r="A56" s="34" t="s">
        <v>222</v>
      </c>
      <c r="B56" s="28"/>
      <c r="C56" s="19"/>
      <c r="D56" s="28"/>
      <c r="E56" s="28"/>
      <c r="F56" s="28"/>
    </row>
    <row r="57" spans="1:9" x14ac:dyDescent="0.25">
      <c r="A57" s="37" t="s">
        <v>160</v>
      </c>
      <c r="B57" s="28"/>
      <c r="C57" s="25">
        <f>C29+ROUND(C52*3.2,0)+C54</f>
        <v>28326</v>
      </c>
      <c r="D57" s="217"/>
      <c r="E57" s="217"/>
      <c r="F57" s="217"/>
      <c r="I57" s="289"/>
    </row>
    <row r="58" spans="1:9" s="328" customFormat="1" ht="18" customHeight="1" x14ac:dyDescent="0.25">
      <c r="A58" s="37" t="s">
        <v>159</v>
      </c>
      <c r="B58" s="273"/>
      <c r="C58" s="25">
        <f>C27+C57</f>
        <v>167276</v>
      </c>
      <c r="D58" s="273"/>
      <c r="E58" s="273"/>
      <c r="F58" s="273"/>
    </row>
    <row r="59" spans="1:9" s="328" customFormat="1" ht="18" customHeight="1" x14ac:dyDescent="0.25">
      <c r="A59" s="74" t="s">
        <v>8</v>
      </c>
      <c r="B59" s="273"/>
      <c r="C59" s="273"/>
      <c r="D59" s="273"/>
      <c r="E59" s="273"/>
      <c r="F59" s="273"/>
    </row>
    <row r="60" spans="1:9" s="328" customFormat="1" ht="18" customHeight="1" x14ac:dyDescent="0.25">
      <c r="A60" s="102" t="s">
        <v>139</v>
      </c>
      <c r="B60" s="273"/>
      <c r="C60" s="273"/>
      <c r="D60" s="273"/>
      <c r="E60" s="273"/>
      <c r="F60" s="273"/>
    </row>
    <row r="61" spans="1:9" s="328" customFormat="1" ht="18" customHeight="1" x14ac:dyDescent="0.25">
      <c r="A61" s="148" t="s">
        <v>24</v>
      </c>
      <c r="B61" s="191">
        <v>300</v>
      </c>
      <c r="C61" s="19">
        <v>300</v>
      </c>
      <c r="D61" s="382">
        <v>11</v>
      </c>
      <c r="E61" s="430">
        <f t="shared" ref="E61:E66" si="2">ROUND(F61/B61,0)</f>
        <v>11</v>
      </c>
      <c r="F61" s="430">
        <f t="shared" ref="F61:F68" si="3">ROUND(C61*D61,0)</f>
        <v>3300</v>
      </c>
    </row>
    <row r="62" spans="1:9" s="328" customFormat="1" ht="18" customHeight="1" x14ac:dyDescent="0.25">
      <c r="A62" s="148" t="s">
        <v>29</v>
      </c>
      <c r="B62" s="191">
        <v>300</v>
      </c>
      <c r="C62" s="19">
        <v>80</v>
      </c>
      <c r="D62" s="382">
        <v>11</v>
      </c>
      <c r="E62" s="430">
        <f t="shared" si="2"/>
        <v>3</v>
      </c>
      <c r="F62" s="430">
        <f t="shared" si="3"/>
        <v>880</v>
      </c>
    </row>
    <row r="63" spans="1:9" s="328" customFormat="1" ht="18" customHeight="1" x14ac:dyDescent="0.25">
      <c r="A63" s="148" t="s">
        <v>13</v>
      </c>
      <c r="B63" s="191">
        <v>300</v>
      </c>
      <c r="C63" s="19">
        <v>35</v>
      </c>
      <c r="D63" s="382">
        <v>11</v>
      </c>
      <c r="E63" s="430">
        <f t="shared" si="2"/>
        <v>1</v>
      </c>
      <c r="F63" s="430">
        <f t="shared" si="3"/>
        <v>385</v>
      </c>
    </row>
    <row r="64" spans="1:9" s="328" customFormat="1" ht="18" customHeight="1" x14ac:dyDescent="0.25">
      <c r="A64" s="226" t="s">
        <v>10</v>
      </c>
      <c r="B64" s="234"/>
      <c r="C64" s="76">
        <f>C61+C62+C63</f>
        <v>415</v>
      </c>
      <c r="D64" s="288">
        <v>11</v>
      </c>
      <c r="E64" s="138">
        <f>SUM(E61:E63)</f>
        <v>15</v>
      </c>
      <c r="F64" s="138">
        <f t="shared" si="3"/>
        <v>4565</v>
      </c>
    </row>
    <row r="65" spans="1:6" s="328" customFormat="1" ht="18" customHeight="1" x14ac:dyDescent="0.25">
      <c r="A65" s="102" t="s">
        <v>23</v>
      </c>
      <c r="B65" s="191"/>
      <c r="C65" s="76"/>
      <c r="D65" s="382"/>
      <c r="E65" s="430"/>
      <c r="F65" s="430"/>
    </row>
    <row r="66" spans="1:6" s="328" customFormat="1" ht="18" customHeight="1" x14ac:dyDescent="0.25">
      <c r="A66" s="168" t="s">
        <v>140</v>
      </c>
      <c r="B66" s="191">
        <v>240</v>
      </c>
      <c r="C66" s="19">
        <v>175</v>
      </c>
      <c r="D66" s="382">
        <v>11</v>
      </c>
      <c r="E66" s="430">
        <f t="shared" si="2"/>
        <v>8</v>
      </c>
      <c r="F66" s="430">
        <f t="shared" si="3"/>
        <v>1925</v>
      </c>
    </row>
    <row r="67" spans="1:6" s="328" customFormat="1" ht="18" customHeight="1" x14ac:dyDescent="0.25">
      <c r="A67" s="235" t="s">
        <v>141</v>
      </c>
      <c r="B67" s="273"/>
      <c r="C67" s="76">
        <f t="shared" ref="C67" si="4">C66</f>
        <v>175</v>
      </c>
      <c r="D67" s="382">
        <v>11</v>
      </c>
      <c r="E67" s="430">
        <f>E66</f>
        <v>8</v>
      </c>
      <c r="F67" s="430">
        <f t="shared" si="3"/>
        <v>1925</v>
      </c>
    </row>
    <row r="68" spans="1:6" s="328" customFormat="1" ht="18" customHeight="1" x14ac:dyDescent="0.25">
      <c r="A68" s="56" t="s">
        <v>117</v>
      </c>
      <c r="B68" s="273"/>
      <c r="C68" s="25">
        <f>C64+C67</f>
        <v>590</v>
      </c>
      <c r="D68" s="382">
        <v>11</v>
      </c>
      <c r="E68" s="430">
        <f>E64+E67</f>
        <v>23</v>
      </c>
      <c r="F68" s="430">
        <f t="shared" si="3"/>
        <v>6490</v>
      </c>
    </row>
    <row r="69" spans="1:6" ht="18.75" customHeight="1" x14ac:dyDescent="0.25">
      <c r="A69" s="405" t="s">
        <v>100</v>
      </c>
      <c r="B69" s="355"/>
      <c r="C69" s="406">
        <f>C70+C72</f>
        <v>5400</v>
      </c>
      <c r="D69" s="223"/>
      <c r="E69" s="355"/>
      <c r="F69" s="355"/>
    </row>
    <row r="70" spans="1:6" x14ac:dyDescent="0.25">
      <c r="A70" s="389" t="s">
        <v>193</v>
      </c>
      <c r="B70" s="369"/>
      <c r="C70" s="148">
        <f>C71</f>
        <v>5395</v>
      </c>
      <c r="D70" s="148"/>
      <c r="E70" s="407"/>
      <c r="F70" s="369"/>
    </row>
    <row r="71" spans="1:6" x14ac:dyDescent="0.25">
      <c r="A71" s="372" t="s">
        <v>194</v>
      </c>
      <c r="B71" s="369"/>
      <c r="C71" s="369">
        <v>5395</v>
      </c>
      <c r="D71" s="369"/>
      <c r="E71" s="369"/>
      <c r="F71" s="369"/>
    </row>
    <row r="72" spans="1:6" x14ac:dyDescent="0.25">
      <c r="A72" s="371" t="s">
        <v>195</v>
      </c>
      <c r="B72" s="369"/>
      <c r="C72" s="369">
        <f>C73+C74</f>
        <v>5</v>
      </c>
      <c r="D72" s="369"/>
      <c r="E72" s="369"/>
      <c r="F72" s="369"/>
    </row>
    <row r="73" spans="1:6" ht="30" x14ac:dyDescent="0.25">
      <c r="A73" s="372" t="s">
        <v>196</v>
      </c>
      <c r="B73" s="369"/>
      <c r="C73" s="369">
        <v>5</v>
      </c>
      <c r="D73" s="369"/>
      <c r="E73" s="369"/>
      <c r="F73" s="369"/>
    </row>
    <row r="74" spans="1:6" ht="15.75" thickBot="1" x14ac:dyDescent="0.3">
      <c r="A74" s="375" t="s">
        <v>197</v>
      </c>
      <c r="B74" s="376"/>
      <c r="C74" s="376"/>
      <c r="D74" s="376"/>
      <c r="E74" s="376"/>
      <c r="F74" s="376"/>
    </row>
    <row r="75" spans="1:6" ht="21.75" customHeight="1" thickBot="1" x14ac:dyDescent="0.3">
      <c r="A75" s="413" t="s">
        <v>11</v>
      </c>
      <c r="B75" s="432"/>
      <c r="C75" s="414"/>
      <c r="D75" s="433"/>
      <c r="E75" s="434"/>
      <c r="F75" s="434"/>
    </row>
    <row r="76" spans="1:6" ht="21.75" customHeight="1" x14ac:dyDescent="0.25">
      <c r="A76" s="124" t="s">
        <v>247</v>
      </c>
      <c r="B76" s="17"/>
      <c r="C76" s="127"/>
      <c r="D76" s="127"/>
      <c r="E76" s="127"/>
      <c r="F76" s="127"/>
    </row>
    <row r="77" spans="1:6" ht="18" customHeight="1" x14ac:dyDescent="0.25">
      <c r="A77" s="13" t="s">
        <v>5</v>
      </c>
      <c r="B77" s="17"/>
      <c r="C77" s="127"/>
      <c r="D77" s="127"/>
      <c r="E77" s="127"/>
      <c r="F77" s="127"/>
    </row>
    <row r="78" spans="1:6" ht="18" customHeight="1" x14ac:dyDescent="0.25">
      <c r="A78" s="16" t="s">
        <v>137</v>
      </c>
      <c r="B78" s="30">
        <v>340</v>
      </c>
      <c r="C78" s="31">
        <v>15</v>
      </c>
      <c r="D78" s="128">
        <v>16</v>
      </c>
      <c r="E78" s="19">
        <f>ROUND(F78/B78,0)</f>
        <v>1</v>
      </c>
      <c r="F78" s="31">
        <f>ROUND(C78*D78,0)</f>
        <v>240</v>
      </c>
    </row>
    <row r="79" spans="1:6" ht="21.75" customHeight="1" thickBot="1" x14ac:dyDescent="0.3">
      <c r="A79" s="21" t="s">
        <v>6</v>
      </c>
      <c r="B79" s="68"/>
      <c r="C79" s="435">
        <f>C78</f>
        <v>15</v>
      </c>
      <c r="D79" s="228">
        <f>D78</f>
        <v>16</v>
      </c>
      <c r="E79" s="25">
        <f>E78</f>
        <v>1</v>
      </c>
      <c r="F79" s="25">
        <f>F78</f>
        <v>240</v>
      </c>
    </row>
    <row r="80" spans="1:6" ht="22.5" customHeight="1" thickBot="1" x14ac:dyDescent="0.3">
      <c r="A80" s="63" t="s">
        <v>11</v>
      </c>
      <c r="B80" s="64"/>
      <c r="C80" s="65"/>
      <c r="D80" s="436"/>
      <c r="E80" s="65"/>
      <c r="F80" s="65"/>
    </row>
    <row r="81" spans="1:6" ht="24" hidden="1" customHeight="1" x14ac:dyDescent="0.25">
      <c r="A81" s="156" t="s">
        <v>210</v>
      </c>
      <c r="B81" s="157"/>
      <c r="C81" s="157"/>
      <c r="D81" s="157"/>
      <c r="E81" s="157"/>
      <c r="F81" s="157"/>
    </row>
    <row r="82" spans="1:6" ht="15.75" hidden="1" x14ac:dyDescent="0.25">
      <c r="A82" s="158" t="s">
        <v>5</v>
      </c>
      <c r="B82" s="159"/>
      <c r="C82" s="160">
        <f>C17+C79</f>
        <v>2946</v>
      </c>
      <c r="D82" s="437">
        <f>F82/C82</f>
        <v>9.3927359131025128</v>
      </c>
      <c r="E82" s="160">
        <f>E17+E79</f>
        <v>83</v>
      </c>
      <c r="F82" s="160">
        <f>F17+F79</f>
        <v>27671</v>
      </c>
    </row>
    <row r="83" spans="1:6" ht="15.75" hidden="1" x14ac:dyDescent="0.25">
      <c r="A83" s="158" t="s">
        <v>211</v>
      </c>
      <c r="B83" s="159"/>
      <c r="C83" s="159"/>
      <c r="D83" s="159"/>
      <c r="E83" s="159"/>
      <c r="F83" s="159"/>
    </row>
    <row r="84" spans="1:6" hidden="1" x14ac:dyDescent="0.25">
      <c r="A84" s="29" t="s">
        <v>122</v>
      </c>
      <c r="B84" s="30"/>
      <c r="C84" s="30">
        <f>C20+C29</f>
        <v>36576</v>
      </c>
      <c r="D84" s="30"/>
      <c r="E84" s="30"/>
      <c r="F84" s="30"/>
    </row>
    <row r="85" spans="1:6" hidden="1" x14ac:dyDescent="0.25">
      <c r="A85" s="34" t="s">
        <v>120</v>
      </c>
      <c r="B85" s="159"/>
      <c r="C85" s="159">
        <f>C25</f>
        <v>37000</v>
      </c>
      <c r="D85" s="159"/>
      <c r="E85" s="159"/>
      <c r="F85" s="159"/>
    </row>
    <row r="86" spans="1:6" ht="30" hidden="1" x14ac:dyDescent="0.25">
      <c r="A86" s="34" t="s">
        <v>121</v>
      </c>
      <c r="B86" s="159"/>
      <c r="C86" s="159">
        <f>C54</f>
        <v>12300</v>
      </c>
      <c r="D86" s="159"/>
      <c r="E86" s="159"/>
      <c r="F86" s="159"/>
    </row>
    <row r="87" spans="1:6" ht="15.75" hidden="1" x14ac:dyDescent="0.25">
      <c r="A87" s="161" t="s">
        <v>212</v>
      </c>
      <c r="B87" s="159"/>
      <c r="C87" s="160">
        <f>C84+ROUND(C85*3.2,0)+C86</f>
        <v>167276</v>
      </c>
      <c r="D87" s="159"/>
      <c r="E87" s="159"/>
      <c r="F87" s="159"/>
    </row>
    <row r="88" spans="1:6" hidden="1" x14ac:dyDescent="0.25">
      <c r="A88" s="74" t="s">
        <v>8</v>
      </c>
      <c r="B88" s="159"/>
      <c r="C88" s="159"/>
      <c r="D88" s="159"/>
      <c r="E88" s="159"/>
      <c r="F88" s="159"/>
    </row>
    <row r="89" spans="1:6" hidden="1" x14ac:dyDescent="0.25">
      <c r="A89" s="74" t="s">
        <v>213</v>
      </c>
      <c r="B89" s="159"/>
      <c r="C89" s="165"/>
      <c r="D89" s="438"/>
      <c r="E89" s="165"/>
      <c r="F89" s="165"/>
    </row>
    <row r="90" spans="1:6" hidden="1" x14ac:dyDescent="0.25">
      <c r="A90" s="167" t="s">
        <v>23</v>
      </c>
      <c r="B90" s="159"/>
      <c r="C90" s="159"/>
      <c r="D90" s="159"/>
      <c r="E90" s="159"/>
      <c r="F90" s="159"/>
    </row>
    <row r="91" spans="1:6" hidden="1" x14ac:dyDescent="0.25">
      <c r="A91" s="168" t="s">
        <v>140</v>
      </c>
      <c r="B91" s="159"/>
      <c r="C91" s="159"/>
      <c r="D91" s="439"/>
      <c r="E91" s="159"/>
      <c r="F91" s="159"/>
    </row>
    <row r="92" spans="1:6" hidden="1" x14ac:dyDescent="0.25">
      <c r="A92" s="168" t="s">
        <v>13</v>
      </c>
      <c r="B92" s="159"/>
      <c r="C92" s="159"/>
      <c r="D92" s="159"/>
      <c r="E92" s="159"/>
      <c r="F92" s="159"/>
    </row>
    <row r="93" spans="1:6" hidden="1" x14ac:dyDescent="0.25">
      <c r="A93" s="169" t="s">
        <v>141</v>
      </c>
      <c r="B93" s="159"/>
      <c r="C93" s="159"/>
      <c r="D93" s="439"/>
      <c r="E93" s="159"/>
      <c r="F93" s="159"/>
    </row>
    <row r="94" spans="1:6" hidden="1" x14ac:dyDescent="0.25">
      <c r="A94" s="170" t="s">
        <v>214</v>
      </c>
      <c r="B94" s="171"/>
      <c r="C94" s="160"/>
      <c r="D94" s="437"/>
      <c r="E94" s="160"/>
      <c r="F94" s="160"/>
    </row>
    <row r="95" spans="1:6" hidden="1" x14ac:dyDescent="0.25">
      <c r="A95" s="173" t="s">
        <v>215</v>
      </c>
      <c r="B95" s="174"/>
      <c r="C95" s="174"/>
      <c r="D95" s="174"/>
      <c r="E95" s="174"/>
      <c r="F95" s="174"/>
    </row>
    <row r="96" spans="1:6" ht="31.5" hidden="1" x14ac:dyDescent="0.25">
      <c r="A96" s="58" t="s">
        <v>180</v>
      </c>
      <c r="B96" s="174"/>
      <c r="C96" s="174"/>
      <c r="D96" s="174"/>
      <c r="E96" s="174"/>
      <c r="F96" s="174"/>
    </row>
    <row r="97" spans="1:6" ht="31.5" hidden="1" x14ac:dyDescent="0.25">
      <c r="A97" s="58" t="s">
        <v>181</v>
      </c>
      <c r="B97" s="174"/>
      <c r="C97" s="174"/>
      <c r="D97" s="174"/>
      <c r="E97" s="174"/>
      <c r="F97" s="174"/>
    </row>
    <row r="98" spans="1:6" ht="15.75" hidden="1" x14ac:dyDescent="0.25">
      <c r="A98" s="58" t="s">
        <v>227</v>
      </c>
      <c r="B98" s="174"/>
      <c r="C98" s="174"/>
      <c r="D98" s="174"/>
      <c r="E98" s="174"/>
      <c r="F98" s="174"/>
    </row>
    <row r="99" spans="1:6" ht="15.75" hidden="1" x14ac:dyDescent="0.25">
      <c r="A99" s="60" t="s">
        <v>150</v>
      </c>
      <c r="B99" s="174"/>
      <c r="C99" s="174"/>
      <c r="D99" s="174"/>
      <c r="E99" s="174"/>
      <c r="F99" s="174"/>
    </row>
    <row r="100" spans="1:6" ht="15.75" hidden="1" x14ac:dyDescent="0.25">
      <c r="A100" s="176" t="s">
        <v>198</v>
      </c>
      <c r="B100" s="159"/>
      <c r="C100" s="159">
        <f t="shared" ref="C100:C105" si="5">C69</f>
        <v>5400</v>
      </c>
      <c r="D100" s="411"/>
      <c r="E100" s="159"/>
      <c r="F100" s="174"/>
    </row>
    <row r="101" spans="1:6" ht="15.75" hidden="1" x14ac:dyDescent="0.25">
      <c r="A101" s="177" t="s">
        <v>193</v>
      </c>
      <c r="B101" s="159"/>
      <c r="C101" s="159">
        <f t="shared" si="5"/>
        <v>5395</v>
      </c>
      <c r="D101" s="159"/>
      <c r="E101" s="159"/>
      <c r="F101" s="174"/>
    </row>
    <row r="102" spans="1:6" ht="15.75" hidden="1" x14ac:dyDescent="0.25">
      <c r="A102" s="178" t="s">
        <v>194</v>
      </c>
      <c r="B102" s="159"/>
      <c r="C102" s="159">
        <f t="shared" si="5"/>
        <v>5395</v>
      </c>
      <c r="D102" s="159"/>
      <c r="E102" s="159"/>
      <c r="F102" s="174"/>
    </row>
    <row r="103" spans="1:6" ht="15.75" hidden="1" x14ac:dyDescent="0.25">
      <c r="A103" s="177" t="s">
        <v>195</v>
      </c>
      <c r="B103" s="159"/>
      <c r="C103" s="159">
        <f t="shared" si="5"/>
        <v>5</v>
      </c>
      <c r="D103" s="159"/>
      <c r="E103" s="159"/>
      <c r="F103" s="174"/>
    </row>
    <row r="104" spans="1:6" ht="31.5" hidden="1" x14ac:dyDescent="0.25">
      <c r="A104" s="179" t="s">
        <v>196</v>
      </c>
      <c r="B104" s="159"/>
      <c r="C104" s="159">
        <f t="shared" si="5"/>
        <v>5</v>
      </c>
      <c r="D104" s="159"/>
      <c r="E104" s="159"/>
      <c r="F104" s="174"/>
    </row>
    <row r="105" spans="1:6" ht="16.5" hidden="1" thickBot="1" x14ac:dyDescent="0.3">
      <c r="A105" s="180" t="s">
        <v>197</v>
      </c>
      <c r="B105" s="181"/>
      <c r="C105" s="181">
        <f t="shared" si="5"/>
        <v>0</v>
      </c>
      <c r="D105" s="181"/>
      <c r="E105" s="181"/>
      <c r="F105" s="181"/>
    </row>
  </sheetData>
  <mergeCells count="6">
    <mergeCell ref="A2:F3"/>
    <mergeCell ref="B4:B6"/>
    <mergeCell ref="D4:D6"/>
    <mergeCell ref="E4:E6"/>
    <mergeCell ref="F4:F6"/>
    <mergeCell ref="C4:C6"/>
  </mergeCells>
  <pageMargins left="0.39370078740157483" right="0" top="0.35433070866141736" bottom="0.35433070866141736" header="0" footer="0"/>
  <pageSetup paperSize="9" scale="8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22"/>
  <sheetViews>
    <sheetView zoomScaleNormal="100" zoomScaleSheetLayoutView="50" workbookViewId="0">
      <pane xSplit="2" ySplit="7" topLeftCell="C8" activePane="bottomRight" state="frozen"/>
      <selection activeCell="B1" sqref="A1:XFD1048576"/>
      <selection pane="topRight" activeCell="B1" sqref="A1:XFD1048576"/>
      <selection pane="bottomLeft" activeCell="B1" sqref="A1:XFD1048576"/>
      <selection pane="bottomRight" activeCell="C26" sqref="C26"/>
    </sheetView>
  </sheetViews>
  <sheetFormatPr defaultColWidth="11.42578125" defaultRowHeight="15" x14ac:dyDescent="0.25"/>
  <cols>
    <col min="1" max="1" width="0" style="287" hidden="1" customWidth="1"/>
    <col min="2" max="2" width="44.42578125" style="287" customWidth="1"/>
    <col min="3" max="3" width="10.7109375" style="287" customWidth="1"/>
    <col min="4" max="4" width="13.5703125" style="287" customWidth="1"/>
    <col min="5" max="5" width="10.85546875" style="287" customWidth="1"/>
    <col min="6" max="6" width="11" style="287" customWidth="1"/>
    <col min="7" max="7" width="10.85546875" style="287" customWidth="1"/>
    <col min="8" max="16384" width="11.42578125" style="287"/>
  </cols>
  <sheetData>
    <row r="1" spans="1:162" s="182" customFormat="1" ht="15.75" x14ac:dyDescent="0.25"/>
    <row r="2" spans="1:162" s="182" customFormat="1" ht="33" customHeight="1" x14ac:dyDescent="0.25">
      <c r="B2" s="348" t="s">
        <v>248</v>
      </c>
      <c r="C2" s="333"/>
      <c r="D2" s="333"/>
      <c r="E2" s="333"/>
      <c r="F2" s="333"/>
      <c r="G2" s="333"/>
    </row>
    <row r="3" spans="1:162" ht="15.75" customHeight="1" thickBot="1" x14ac:dyDescent="0.3">
      <c r="B3" s="333"/>
      <c r="C3" s="333"/>
      <c r="D3" s="333"/>
      <c r="E3" s="333"/>
      <c r="F3" s="333"/>
      <c r="G3" s="333"/>
    </row>
    <row r="4" spans="1:162" ht="27" customHeight="1" x14ac:dyDescent="0.3">
      <c r="B4" s="3" t="s">
        <v>201</v>
      </c>
      <c r="C4" s="339" t="s">
        <v>1</v>
      </c>
      <c r="D4" s="345" t="s">
        <v>199</v>
      </c>
      <c r="E4" s="342" t="s">
        <v>0</v>
      </c>
      <c r="F4" s="339" t="s">
        <v>2</v>
      </c>
      <c r="G4" s="336" t="s">
        <v>3</v>
      </c>
    </row>
    <row r="5" spans="1:162" ht="19.5" customHeight="1" x14ac:dyDescent="0.3">
      <c r="B5" s="4"/>
      <c r="C5" s="340"/>
      <c r="D5" s="346"/>
      <c r="E5" s="343"/>
      <c r="F5" s="340"/>
      <c r="G5" s="337"/>
    </row>
    <row r="6" spans="1:162" ht="55.5" customHeight="1" thickBot="1" x14ac:dyDescent="0.3">
      <c r="B6" s="5" t="s">
        <v>4</v>
      </c>
      <c r="C6" s="341"/>
      <c r="D6" s="347"/>
      <c r="E6" s="344"/>
      <c r="F6" s="341"/>
      <c r="G6" s="338"/>
    </row>
    <row r="7" spans="1:162" ht="15.75" thickBot="1" x14ac:dyDescent="0.3">
      <c r="B7" s="6">
        <v>1</v>
      </c>
      <c r="C7" s="7">
        <v>2</v>
      </c>
      <c r="D7" s="8">
        <v>3</v>
      </c>
      <c r="E7" s="8">
        <v>4</v>
      </c>
      <c r="F7" s="8">
        <v>5</v>
      </c>
      <c r="G7" s="8">
        <v>6</v>
      </c>
    </row>
    <row r="8" spans="1:162" s="328" customFormat="1" ht="21" customHeight="1" x14ac:dyDescent="0.25">
      <c r="A8" s="287">
        <v>1</v>
      </c>
      <c r="B8" s="440" t="s">
        <v>229</v>
      </c>
      <c r="C8" s="400"/>
      <c r="D8" s="400"/>
      <c r="E8" s="400"/>
      <c r="F8" s="326"/>
      <c r="G8" s="441"/>
      <c r="H8" s="287"/>
      <c r="I8" s="287"/>
      <c r="J8" s="287"/>
      <c r="K8" s="287"/>
      <c r="L8" s="287"/>
      <c r="M8" s="287"/>
      <c r="N8" s="287"/>
      <c r="O8" s="287"/>
      <c r="P8" s="287"/>
      <c r="Q8" s="287"/>
      <c r="R8" s="287"/>
      <c r="S8" s="287"/>
      <c r="T8" s="287"/>
      <c r="U8" s="287"/>
      <c r="V8" s="287"/>
      <c r="W8" s="287"/>
      <c r="X8" s="287"/>
      <c r="Y8" s="287"/>
      <c r="Z8" s="287"/>
      <c r="AA8" s="287"/>
      <c r="AB8" s="287"/>
      <c r="AC8" s="287"/>
      <c r="AD8" s="287"/>
      <c r="AE8" s="287"/>
      <c r="AF8" s="287"/>
      <c r="AG8" s="287"/>
      <c r="AH8" s="287"/>
      <c r="AI8" s="287"/>
      <c r="AJ8" s="287"/>
      <c r="AK8" s="287"/>
      <c r="AL8" s="287"/>
      <c r="AM8" s="287"/>
      <c r="AN8" s="287"/>
      <c r="AO8" s="287"/>
      <c r="AP8" s="287"/>
      <c r="AQ8" s="287"/>
      <c r="AR8" s="287"/>
      <c r="AS8" s="287"/>
      <c r="AT8" s="287"/>
      <c r="AU8" s="287"/>
      <c r="AV8" s="287"/>
      <c r="AW8" s="287"/>
      <c r="AX8" s="287"/>
      <c r="AY8" s="287"/>
      <c r="AZ8" s="287"/>
      <c r="BA8" s="287"/>
      <c r="BB8" s="287"/>
      <c r="BC8" s="287"/>
      <c r="BD8" s="287"/>
      <c r="BE8" s="287"/>
      <c r="BF8" s="287"/>
      <c r="BG8" s="287"/>
      <c r="BH8" s="287"/>
      <c r="BI8" s="287"/>
      <c r="BJ8" s="287"/>
      <c r="BK8" s="287"/>
      <c r="BL8" s="287"/>
      <c r="BM8" s="287"/>
      <c r="BN8" s="287"/>
      <c r="BO8" s="287"/>
      <c r="BP8" s="287"/>
      <c r="BQ8" s="287"/>
      <c r="BR8" s="287"/>
      <c r="BS8" s="287"/>
      <c r="BT8" s="287"/>
      <c r="BU8" s="287"/>
      <c r="BV8" s="287"/>
      <c r="BW8" s="287"/>
      <c r="BX8" s="287"/>
      <c r="BY8" s="287"/>
      <c r="BZ8" s="287"/>
      <c r="CA8" s="287"/>
      <c r="CB8" s="287"/>
      <c r="CC8" s="287"/>
      <c r="CD8" s="287"/>
      <c r="CE8" s="287"/>
      <c r="CF8" s="287"/>
      <c r="CG8" s="287"/>
      <c r="CH8" s="287"/>
      <c r="CI8" s="287"/>
      <c r="CJ8" s="287"/>
      <c r="CK8" s="287"/>
      <c r="CL8" s="287"/>
      <c r="CM8" s="287"/>
      <c r="CN8" s="287"/>
      <c r="CO8" s="287"/>
      <c r="CP8" s="287"/>
      <c r="CQ8" s="287"/>
      <c r="CR8" s="287"/>
      <c r="CS8" s="287"/>
      <c r="CT8" s="287"/>
      <c r="CU8" s="287"/>
      <c r="CV8" s="287"/>
      <c r="CW8" s="287"/>
      <c r="CX8" s="287"/>
      <c r="CY8" s="287"/>
      <c r="CZ8" s="287"/>
      <c r="DA8" s="287"/>
      <c r="DB8" s="287"/>
      <c r="DC8" s="287"/>
      <c r="DD8" s="287"/>
      <c r="DE8" s="287"/>
      <c r="DF8" s="287"/>
      <c r="DG8" s="287"/>
      <c r="DH8" s="287"/>
      <c r="DI8" s="287"/>
      <c r="DJ8" s="287"/>
      <c r="DK8" s="287"/>
      <c r="DL8" s="287"/>
      <c r="DM8" s="287"/>
      <c r="DN8" s="287"/>
      <c r="DO8" s="287"/>
      <c r="DP8" s="287"/>
      <c r="DQ8" s="287"/>
      <c r="DR8" s="287"/>
      <c r="DS8" s="287"/>
      <c r="DT8" s="287"/>
      <c r="DU8" s="287"/>
      <c r="DV8" s="287"/>
      <c r="DW8" s="287"/>
      <c r="DX8" s="287"/>
      <c r="DY8" s="287"/>
      <c r="DZ8" s="287"/>
      <c r="EA8" s="287"/>
      <c r="EB8" s="287"/>
      <c r="EC8" s="287"/>
      <c r="ED8" s="287"/>
      <c r="EE8" s="287"/>
      <c r="EF8" s="287"/>
      <c r="EG8" s="287"/>
      <c r="EH8" s="287"/>
      <c r="EI8" s="287"/>
      <c r="EJ8" s="287"/>
      <c r="EK8" s="287"/>
      <c r="EL8" s="287"/>
      <c r="EM8" s="287"/>
      <c r="EN8" s="287"/>
      <c r="EO8" s="287"/>
      <c r="EP8" s="287"/>
      <c r="EQ8" s="287"/>
      <c r="ER8" s="287"/>
      <c r="ES8" s="287"/>
      <c r="ET8" s="287"/>
      <c r="EU8" s="287"/>
      <c r="EV8" s="287"/>
      <c r="EW8" s="287"/>
      <c r="EX8" s="287"/>
      <c r="EY8" s="287"/>
      <c r="EZ8" s="287"/>
      <c r="FA8" s="287"/>
      <c r="FB8" s="287"/>
      <c r="FC8" s="287"/>
      <c r="FD8" s="287"/>
      <c r="FE8" s="287"/>
      <c r="FF8" s="287"/>
    </row>
    <row r="9" spans="1:162" s="328" customFormat="1" x14ac:dyDescent="0.25">
      <c r="A9" s="287">
        <v>1</v>
      </c>
      <c r="B9" s="27" t="s">
        <v>161</v>
      </c>
      <c r="C9" s="258"/>
      <c r="D9" s="258"/>
      <c r="E9" s="442"/>
      <c r="F9" s="442"/>
      <c r="G9" s="400"/>
      <c r="H9" s="287"/>
      <c r="I9" s="287"/>
      <c r="J9" s="287"/>
      <c r="K9" s="287"/>
      <c r="L9" s="287"/>
      <c r="M9" s="287"/>
      <c r="N9" s="287"/>
      <c r="O9" s="287"/>
      <c r="P9" s="287"/>
      <c r="Q9" s="287"/>
      <c r="R9" s="287"/>
      <c r="S9" s="287"/>
      <c r="T9" s="287"/>
      <c r="U9" s="287"/>
      <c r="V9" s="287"/>
      <c r="W9" s="287"/>
      <c r="X9" s="287"/>
      <c r="Y9" s="287"/>
      <c r="Z9" s="287"/>
      <c r="AA9" s="287"/>
      <c r="AB9" s="287"/>
      <c r="AC9" s="287"/>
      <c r="AD9" s="287"/>
      <c r="AE9" s="287"/>
      <c r="AF9" s="287"/>
      <c r="AG9" s="287"/>
      <c r="AH9" s="287"/>
      <c r="AI9" s="287"/>
      <c r="AJ9" s="287"/>
      <c r="AK9" s="287"/>
      <c r="AL9" s="287"/>
      <c r="AM9" s="287"/>
      <c r="AN9" s="287"/>
      <c r="AO9" s="287"/>
      <c r="AP9" s="287"/>
      <c r="AQ9" s="287"/>
      <c r="AR9" s="287"/>
      <c r="AS9" s="287"/>
      <c r="AT9" s="287"/>
      <c r="AU9" s="287"/>
      <c r="AV9" s="287"/>
      <c r="AW9" s="287"/>
      <c r="AX9" s="287"/>
      <c r="AY9" s="287"/>
      <c r="AZ9" s="287"/>
      <c r="BA9" s="287"/>
      <c r="BB9" s="287"/>
      <c r="BC9" s="287"/>
      <c r="BD9" s="287"/>
      <c r="BE9" s="287"/>
      <c r="BF9" s="287"/>
      <c r="BG9" s="287"/>
      <c r="BH9" s="287"/>
      <c r="BI9" s="287"/>
      <c r="BJ9" s="287"/>
      <c r="BK9" s="287"/>
      <c r="BL9" s="287"/>
      <c r="BM9" s="287"/>
      <c r="BN9" s="287"/>
      <c r="BO9" s="287"/>
      <c r="BP9" s="287"/>
      <c r="BQ9" s="287"/>
      <c r="BR9" s="287"/>
      <c r="BS9" s="287"/>
      <c r="BT9" s="287"/>
      <c r="BU9" s="287"/>
      <c r="BV9" s="287"/>
      <c r="BW9" s="287"/>
      <c r="BX9" s="287"/>
      <c r="BY9" s="287"/>
      <c r="BZ9" s="287"/>
      <c r="CA9" s="287"/>
      <c r="CB9" s="287"/>
      <c r="CC9" s="287"/>
      <c r="CD9" s="287"/>
      <c r="CE9" s="287"/>
      <c r="CF9" s="287"/>
      <c r="CG9" s="287"/>
      <c r="CH9" s="287"/>
      <c r="CI9" s="287"/>
      <c r="CJ9" s="287"/>
      <c r="CK9" s="287"/>
      <c r="CL9" s="287"/>
      <c r="CM9" s="287"/>
      <c r="CN9" s="287"/>
      <c r="CO9" s="287"/>
      <c r="CP9" s="287"/>
      <c r="CQ9" s="287"/>
      <c r="CR9" s="287"/>
      <c r="CS9" s="287"/>
      <c r="CT9" s="287"/>
      <c r="CU9" s="287"/>
      <c r="CV9" s="287"/>
      <c r="CW9" s="287"/>
      <c r="CX9" s="287"/>
      <c r="CY9" s="287"/>
      <c r="CZ9" s="287"/>
      <c r="DA9" s="287"/>
      <c r="DB9" s="287"/>
      <c r="DC9" s="287"/>
      <c r="DD9" s="287"/>
      <c r="DE9" s="287"/>
      <c r="DF9" s="287"/>
      <c r="DG9" s="287"/>
      <c r="DH9" s="287"/>
      <c r="DI9" s="287"/>
      <c r="DJ9" s="287"/>
      <c r="DK9" s="287"/>
      <c r="DL9" s="287"/>
      <c r="DM9" s="287"/>
      <c r="DN9" s="287"/>
      <c r="DO9" s="287"/>
      <c r="DP9" s="287"/>
      <c r="DQ9" s="287"/>
      <c r="DR9" s="287"/>
      <c r="DS9" s="287"/>
      <c r="DT9" s="287"/>
      <c r="DU9" s="287"/>
      <c r="DV9" s="287"/>
      <c r="DW9" s="287"/>
      <c r="DX9" s="287"/>
      <c r="DY9" s="287"/>
      <c r="DZ9" s="287"/>
      <c r="EA9" s="287"/>
      <c r="EB9" s="287"/>
      <c r="EC9" s="287"/>
      <c r="ED9" s="287"/>
      <c r="EE9" s="287"/>
      <c r="EF9" s="287"/>
      <c r="EG9" s="287"/>
      <c r="EH9" s="287"/>
      <c r="EI9" s="287"/>
      <c r="EJ9" s="287"/>
      <c r="EK9" s="287"/>
      <c r="EL9" s="287"/>
      <c r="EM9" s="287"/>
      <c r="EN9" s="287"/>
      <c r="EO9" s="287"/>
      <c r="EP9" s="287"/>
      <c r="EQ9" s="287"/>
      <c r="ER9" s="287"/>
      <c r="ES9" s="287"/>
      <c r="ET9" s="287"/>
      <c r="EU9" s="287"/>
      <c r="EV9" s="287"/>
      <c r="EW9" s="287"/>
      <c r="EX9" s="287"/>
      <c r="EY9" s="287"/>
      <c r="EZ9" s="287"/>
      <c r="FA9" s="287"/>
      <c r="FB9" s="287"/>
      <c r="FC9" s="287"/>
      <c r="FD9" s="287"/>
      <c r="FE9" s="287"/>
      <c r="FF9" s="287"/>
    </row>
    <row r="10" spans="1:162" s="328" customFormat="1" x14ac:dyDescent="0.25">
      <c r="A10" s="287">
        <v>1</v>
      </c>
      <c r="B10" s="29" t="s">
        <v>122</v>
      </c>
      <c r="C10" s="258"/>
      <c r="D10" s="135">
        <f>D11</f>
        <v>0</v>
      </c>
      <c r="E10" s="443"/>
      <c r="F10" s="443"/>
      <c r="G10" s="191"/>
      <c r="H10" s="287"/>
      <c r="I10" s="287"/>
      <c r="J10" s="287"/>
      <c r="K10" s="287"/>
      <c r="L10" s="287"/>
      <c r="M10" s="287"/>
      <c r="N10" s="287"/>
      <c r="O10" s="287"/>
      <c r="P10" s="287"/>
      <c r="Q10" s="287"/>
      <c r="R10" s="287"/>
      <c r="S10" s="287"/>
      <c r="T10" s="287"/>
      <c r="U10" s="287"/>
      <c r="V10" s="287"/>
      <c r="W10" s="287"/>
      <c r="X10" s="287"/>
      <c r="Y10" s="287"/>
      <c r="Z10" s="287"/>
      <c r="AA10" s="287"/>
      <c r="AB10" s="287"/>
      <c r="AC10" s="287"/>
      <c r="AD10" s="287"/>
      <c r="AE10" s="287"/>
      <c r="AF10" s="287"/>
      <c r="AG10" s="287"/>
      <c r="AH10" s="287"/>
      <c r="AI10" s="287"/>
      <c r="AJ10" s="287"/>
      <c r="AK10" s="287"/>
      <c r="AL10" s="287"/>
      <c r="AM10" s="287"/>
      <c r="AN10" s="287"/>
      <c r="AO10" s="287"/>
      <c r="AP10" s="287"/>
      <c r="AQ10" s="287"/>
      <c r="AR10" s="287"/>
      <c r="AS10" s="287"/>
      <c r="AT10" s="287"/>
      <c r="AU10" s="287"/>
      <c r="AV10" s="287"/>
      <c r="AW10" s="287"/>
      <c r="AX10" s="287"/>
      <c r="AY10" s="287"/>
      <c r="AZ10" s="287"/>
      <c r="BA10" s="287"/>
      <c r="BB10" s="287"/>
      <c r="BC10" s="287"/>
      <c r="BD10" s="287"/>
      <c r="BE10" s="287"/>
      <c r="BF10" s="287"/>
      <c r="BG10" s="287"/>
      <c r="BH10" s="287"/>
      <c r="BI10" s="287"/>
      <c r="BJ10" s="287"/>
      <c r="BK10" s="287"/>
      <c r="BL10" s="287"/>
      <c r="BM10" s="287"/>
      <c r="BN10" s="287"/>
      <c r="BO10" s="287"/>
      <c r="BP10" s="287"/>
      <c r="BQ10" s="287"/>
      <c r="BR10" s="287"/>
      <c r="BS10" s="287"/>
      <c r="BT10" s="287"/>
      <c r="BU10" s="287"/>
      <c r="BV10" s="287"/>
      <c r="BW10" s="287"/>
      <c r="BX10" s="287"/>
      <c r="BY10" s="287"/>
      <c r="BZ10" s="287"/>
      <c r="CA10" s="287"/>
      <c r="CB10" s="287"/>
      <c r="CC10" s="287"/>
      <c r="CD10" s="287"/>
      <c r="CE10" s="287"/>
      <c r="CF10" s="287"/>
      <c r="CG10" s="287"/>
      <c r="CH10" s="287"/>
      <c r="CI10" s="287"/>
      <c r="CJ10" s="287"/>
      <c r="CK10" s="287"/>
      <c r="CL10" s="287"/>
      <c r="CM10" s="287"/>
      <c r="CN10" s="287"/>
      <c r="CO10" s="287"/>
      <c r="CP10" s="287"/>
      <c r="CQ10" s="287"/>
      <c r="CR10" s="287"/>
      <c r="CS10" s="287"/>
      <c r="CT10" s="287"/>
      <c r="CU10" s="287"/>
      <c r="CV10" s="287"/>
      <c r="CW10" s="287"/>
      <c r="CX10" s="287"/>
      <c r="CY10" s="287"/>
      <c r="CZ10" s="287"/>
      <c r="DA10" s="287"/>
      <c r="DB10" s="287"/>
      <c r="DC10" s="287"/>
      <c r="DD10" s="287"/>
      <c r="DE10" s="287"/>
      <c r="DF10" s="287"/>
      <c r="DG10" s="287"/>
      <c r="DH10" s="287"/>
      <c r="DI10" s="287"/>
      <c r="DJ10" s="287"/>
      <c r="DK10" s="287"/>
      <c r="DL10" s="287"/>
      <c r="DM10" s="287"/>
      <c r="DN10" s="287"/>
      <c r="DO10" s="287"/>
      <c r="DP10" s="287"/>
      <c r="DQ10" s="287"/>
      <c r="DR10" s="287"/>
      <c r="DS10" s="287"/>
      <c r="DT10" s="287"/>
      <c r="DU10" s="287"/>
      <c r="DV10" s="287"/>
      <c r="DW10" s="287"/>
      <c r="DX10" s="287"/>
      <c r="DY10" s="287"/>
      <c r="DZ10" s="287"/>
      <c r="EA10" s="287"/>
      <c r="EB10" s="287"/>
      <c r="EC10" s="287"/>
      <c r="ED10" s="287"/>
      <c r="EE10" s="287"/>
      <c r="EF10" s="287"/>
      <c r="EG10" s="287"/>
      <c r="EH10" s="287"/>
      <c r="EI10" s="287"/>
      <c r="EJ10" s="287"/>
      <c r="EK10" s="287"/>
      <c r="EL10" s="287"/>
      <c r="EM10" s="287"/>
      <c r="EN10" s="287"/>
      <c r="EO10" s="287"/>
      <c r="EP10" s="287"/>
      <c r="EQ10" s="287"/>
      <c r="ER10" s="287"/>
      <c r="ES10" s="287"/>
      <c r="ET10" s="287"/>
      <c r="EU10" s="287"/>
      <c r="EV10" s="287"/>
      <c r="EW10" s="287"/>
      <c r="EX10" s="287"/>
      <c r="EY10" s="287"/>
      <c r="EZ10" s="287"/>
      <c r="FA10" s="287"/>
      <c r="FB10" s="287"/>
      <c r="FC10" s="287"/>
      <c r="FD10" s="287"/>
      <c r="FE10" s="287"/>
      <c r="FF10" s="287"/>
    </row>
    <row r="11" spans="1:162" s="328" customFormat="1" x14ac:dyDescent="0.25">
      <c r="A11" s="287">
        <v>1</v>
      </c>
      <c r="B11" s="29" t="s">
        <v>228</v>
      </c>
      <c r="C11" s="258"/>
      <c r="D11" s="444"/>
      <c r="E11" s="443"/>
      <c r="F11" s="443"/>
      <c r="G11" s="191"/>
      <c r="H11" s="287"/>
      <c r="I11" s="287"/>
      <c r="J11" s="287"/>
      <c r="K11" s="287"/>
      <c r="L11" s="287"/>
      <c r="M11" s="287"/>
      <c r="N11" s="287"/>
      <c r="O11" s="287"/>
      <c r="P11" s="287"/>
      <c r="Q11" s="287"/>
      <c r="R11" s="287"/>
      <c r="S11" s="287"/>
      <c r="T11" s="287"/>
      <c r="U11" s="287"/>
      <c r="V11" s="287"/>
      <c r="W11" s="287"/>
      <c r="X11" s="287"/>
      <c r="Y11" s="287"/>
      <c r="Z11" s="287"/>
      <c r="AA11" s="287"/>
      <c r="AB11" s="287"/>
      <c r="AC11" s="287"/>
      <c r="AD11" s="287"/>
      <c r="AE11" s="287"/>
      <c r="AF11" s="287"/>
      <c r="AG11" s="287"/>
      <c r="AH11" s="287"/>
      <c r="AI11" s="287"/>
      <c r="AJ11" s="287"/>
      <c r="AK11" s="287"/>
      <c r="AL11" s="287"/>
      <c r="AM11" s="287"/>
      <c r="AN11" s="287"/>
      <c r="AO11" s="287"/>
      <c r="AP11" s="287"/>
      <c r="AQ11" s="287"/>
      <c r="AR11" s="287"/>
      <c r="AS11" s="287"/>
      <c r="AT11" s="287"/>
      <c r="AU11" s="287"/>
      <c r="AV11" s="287"/>
      <c r="AW11" s="287"/>
      <c r="AX11" s="287"/>
      <c r="AY11" s="287"/>
      <c r="AZ11" s="287"/>
      <c r="BA11" s="287"/>
      <c r="BB11" s="287"/>
      <c r="BC11" s="287"/>
      <c r="BD11" s="287"/>
      <c r="BE11" s="287"/>
      <c r="BF11" s="287"/>
      <c r="BG11" s="287"/>
      <c r="BH11" s="287"/>
      <c r="BI11" s="287"/>
      <c r="BJ11" s="287"/>
      <c r="BK11" s="287"/>
      <c r="BL11" s="287"/>
      <c r="BM11" s="287"/>
      <c r="BN11" s="287"/>
      <c r="BO11" s="287"/>
      <c r="BP11" s="287"/>
      <c r="BQ11" s="287"/>
      <c r="BR11" s="287"/>
      <c r="BS11" s="287"/>
      <c r="BT11" s="287"/>
      <c r="BU11" s="287"/>
      <c r="BV11" s="287"/>
      <c r="BW11" s="287"/>
      <c r="BX11" s="287"/>
      <c r="BY11" s="287"/>
      <c r="BZ11" s="287"/>
      <c r="CA11" s="287"/>
      <c r="CB11" s="287"/>
      <c r="CC11" s="287"/>
      <c r="CD11" s="287"/>
      <c r="CE11" s="287"/>
      <c r="CF11" s="287"/>
      <c r="CG11" s="287"/>
      <c r="CH11" s="287"/>
      <c r="CI11" s="287"/>
      <c r="CJ11" s="287"/>
      <c r="CK11" s="287"/>
      <c r="CL11" s="287"/>
      <c r="CM11" s="287"/>
      <c r="CN11" s="287"/>
      <c r="CO11" s="287"/>
      <c r="CP11" s="287"/>
      <c r="CQ11" s="287"/>
      <c r="CR11" s="287"/>
      <c r="CS11" s="287"/>
      <c r="CT11" s="287"/>
      <c r="CU11" s="287"/>
      <c r="CV11" s="287"/>
      <c r="CW11" s="287"/>
      <c r="CX11" s="287"/>
      <c r="CY11" s="287"/>
      <c r="CZ11" s="287"/>
      <c r="DA11" s="287"/>
      <c r="DB11" s="287"/>
      <c r="DC11" s="287"/>
      <c r="DD11" s="287"/>
      <c r="DE11" s="287"/>
      <c r="DF11" s="287"/>
      <c r="DG11" s="287"/>
      <c r="DH11" s="287"/>
      <c r="DI11" s="287"/>
      <c r="DJ11" s="287"/>
      <c r="DK11" s="287"/>
      <c r="DL11" s="287"/>
      <c r="DM11" s="287"/>
      <c r="DN11" s="287"/>
      <c r="DO11" s="287"/>
      <c r="DP11" s="287"/>
      <c r="DQ11" s="287"/>
      <c r="DR11" s="287"/>
      <c r="DS11" s="287"/>
      <c r="DT11" s="287"/>
      <c r="DU11" s="287"/>
      <c r="DV11" s="287"/>
      <c r="DW11" s="287"/>
      <c r="DX11" s="287"/>
      <c r="DY11" s="287"/>
      <c r="DZ11" s="287"/>
      <c r="EA11" s="287"/>
      <c r="EB11" s="287"/>
      <c r="EC11" s="287"/>
      <c r="ED11" s="287"/>
      <c r="EE11" s="287"/>
      <c r="EF11" s="287"/>
      <c r="EG11" s="287"/>
      <c r="EH11" s="287"/>
      <c r="EI11" s="287"/>
      <c r="EJ11" s="287"/>
      <c r="EK11" s="287"/>
      <c r="EL11" s="287"/>
      <c r="EM11" s="287"/>
      <c r="EN11" s="287"/>
      <c r="EO11" s="287"/>
      <c r="EP11" s="287"/>
      <c r="EQ11" s="287"/>
      <c r="ER11" s="287"/>
      <c r="ES11" s="287"/>
      <c r="ET11" s="287"/>
      <c r="EU11" s="287"/>
      <c r="EV11" s="287"/>
      <c r="EW11" s="287"/>
      <c r="EX11" s="287"/>
      <c r="EY11" s="287"/>
      <c r="EZ11" s="287"/>
      <c r="FA11" s="287"/>
      <c r="FB11" s="287"/>
      <c r="FC11" s="287"/>
      <c r="FD11" s="287"/>
      <c r="FE11" s="287"/>
      <c r="FF11" s="287"/>
    </row>
    <row r="12" spans="1:162" s="328" customFormat="1" x14ac:dyDescent="0.25">
      <c r="A12" s="287">
        <v>1</v>
      </c>
      <c r="B12" s="34" t="s">
        <v>120</v>
      </c>
      <c r="C12" s="258"/>
      <c r="D12" s="191">
        <f>D13/3.8/3.2</f>
        <v>423.51973684210526</v>
      </c>
      <c r="E12" s="443"/>
      <c r="F12" s="443"/>
      <c r="G12" s="191"/>
      <c r="H12" s="287"/>
      <c r="I12" s="287"/>
      <c r="J12" s="287"/>
      <c r="K12" s="287"/>
      <c r="L12" s="287"/>
      <c r="M12" s="287"/>
      <c r="N12" s="287"/>
      <c r="O12" s="287"/>
      <c r="P12" s="287"/>
      <c r="Q12" s="287"/>
      <c r="R12" s="287"/>
      <c r="S12" s="287"/>
      <c r="T12" s="287"/>
      <c r="U12" s="287"/>
      <c r="V12" s="287"/>
      <c r="W12" s="287"/>
      <c r="X12" s="287"/>
      <c r="Y12" s="287"/>
      <c r="Z12" s="287"/>
      <c r="AA12" s="287"/>
      <c r="AB12" s="287"/>
      <c r="AC12" s="287"/>
      <c r="AD12" s="287"/>
      <c r="AE12" s="287"/>
      <c r="AF12" s="287"/>
      <c r="AG12" s="287"/>
      <c r="AH12" s="287"/>
      <c r="AI12" s="287"/>
      <c r="AJ12" s="287"/>
      <c r="AK12" s="287"/>
      <c r="AL12" s="287"/>
      <c r="AM12" s="287"/>
      <c r="AN12" s="287"/>
      <c r="AO12" s="287"/>
      <c r="AP12" s="287"/>
      <c r="AQ12" s="287"/>
      <c r="AR12" s="287"/>
      <c r="AS12" s="287"/>
      <c r="AT12" s="287"/>
      <c r="AU12" s="287"/>
      <c r="AV12" s="287"/>
      <c r="AW12" s="287"/>
      <c r="AX12" s="287"/>
      <c r="AY12" s="287"/>
      <c r="AZ12" s="287"/>
      <c r="BA12" s="287"/>
      <c r="BB12" s="287"/>
      <c r="BC12" s="287"/>
      <c r="BD12" s="287"/>
      <c r="BE12" s="287"/>
      <c r="BF12" s="287"/>
      <c r="BG12" s="287"/>
      <c r="BH12" s="287"/>
      <c r="BI12" s="287"/>
      <c r="BJ12" s="287"/>
      <c r="BK12" s="287"/>
      <c r="BL12" s="287"/>
      <c r="BM12" s="287"/>
      <c r="BN12" s="287"/>
      <c r="BO12" s="287"/>
      <c r="BP12" s="287"/>
      <c r="BQ12" s="287"/>
      <c r="BR12" s="287"/>
      <c r="BS12" s="287"/>
      <c r="BT12" s="287"/>
      <c r="BU12" s="287"/>
      <c r="BV12" s="287"/>
      <c r="BW12" s="287"/>
      <c r="BX12" s="287"/>
      <c r="BY12" s="287"/>
      <c r="BZ12" s="287"/>
      <c r="CA12" s="287"/>
      <c r="CB12" s="287"/>
      <c r="CC12" s="287"/>
      <c r="CD12" s="287"/>
      <c r="CE12" s="287"/>
      <c r="CF12" s="287"/>
      <c r="CG12" s="287"/>
      <c r="CH12" s="287"/>
      <c r="CI12" s="287"/>
      <c r="CJ12" s="287"/>
      <c r="CK12" s="287"/>
      <c r="CL12" s="287"/>
      <c r="CM12" s="287"/>
      <c r="CN12" s="287"/>
      <c r="CO12" s="287"/>
      <c r="CP12" s="287"/>
      <c r="CQ12" s="287"/>
      <c r="CR12" s="287"/>
      <c r="CS12" s="287"/>
      <c r="CT12" s="287"/>
      <c r="CU12" s="287"/>
      <c r="CV12" s="287"/>
      <c r="CW12" s="287"/>
      <c r="CX12" s="287"/>
      <c r="CY12" s="287"/>
      <c r="CZ12" s="287"/>
      <c r="DA12" s="287"/>
      <c r="DB12" s="287"/>
      <c r="DC12" s="287"/>
      <c r="DD12" s="287"/>
      <c r="DE12" s="287"/>
      <c r="DF12" s="287"/>
      <c r="DG12" s="287"/>
      <c r="DH12" s="287"/>
      <c r="DI12" s="287"/>
      <c r="DJ12" s="287"/>
      <c r="DK12" s="287"/>
      <c r="DL12" s="287"/>
      <c r="DM12" s="287"/>
      <c r="DN12" s="287"/>
      <c r="DO12" s="287"/>
      <c r="DP12" s="287"/>
      <c r="DQ12" s="287"/>
      <c r="DR12" s="287"/>
      <c r="DS12" s="287"/>
      <c r="DT12" s="287"/>
      <c r="DU12" s="287"/>
      <c r="DV12" s="287"/>
      <c r="DW12" s="287"/>
      <c r="DX12" s="287"/>
      <c r="DY12" s="287"/>
      <c r="DZ12" s="287"/>
      <c r="EA12" s="287"/>
      <c r="EB12" s="287"/>
      <c r="EC12" s="287"/>
      <c r="ED12" s="287"/>
      <c r="EE12" s="287"/>
      <c r="EF12" s="287"/>
      <c r="EG12" s="287"/>
      <c r="EH12" s="287"/>
      <c r="EI12" s="287"/>
      <c r="EJ12" s="287"/>
      <c r="EK12" s="287"/>
      <c r="EL12" s="287"/>
      <c r="EM12" s="287"/>
      <c r="EN12" s="287"/>
      <c r="EO12" s="287"/>
      <c r="EP12" s="287"/>
      <c r="EQ12" s="287"/>
      <c r="ER12" s="287"/>
      <c r="ES12" s="287"/>
      <c r="ET12" s="287"/>
      <c r="EU12" s="287"/>
      <c r="EV12" s="287"/>
      <c r="EW12" s="287"/>
      <c r="EX12" s="287"/>
      <c r="EY12" s="287"/>
      <c r="EZ12" s="287"/>
      <c r="FA12" s="287"/>
      <c r="FB12" s="287"/>
      <c r="FC12" s="287"/>
      <c r="FD12" s="287"/>
      <c r="FE12" s="287"/>
      <c r="FF12" s="287"/>
    </row>
    <row r="13" spans="1:162" s="328" customFormat="1" x14ac:dyDescent="0.25">
      <c r="A13" s="287">
        <v>1</v>
      </c>
      <c r="B13" s="33" t="s">
        <v>154</v>
      </c>
      <c r="C13" s="258"/>
      <c r="D13" s="135">
        <v>5150</v>
      </c>
      <c r="E13" s="443"/>
      <c r="F13" s="443"/>
      <c r="G13" s="191"/>
      <c r="H13" s="287"/>
      <c r="I13" s="287"/>
      <c r="J13" s="287"/>
      <c r="K13" s="287"/>
      <c r="L13" s="287"/>
      <c r="M13" s="287"/>
      <c r="N13" s="287"/>
      <c r="O13" s="287"/>
      <c r="P13" s="287"/>
      <c r="Q13" s="287"/>
      <c r="R13" s="287"/>
      <c r="S13" s="287"/>
      <c r="T13" s="287"/>
      <c r="U13" s="287"/>
      <c r="V13" s="287"/>
      <c r="W13" s="287"/>
      <c r="X13" s="287"/>
      <c r="Y13" s="287"/>
      <c r="Z13" s="287"/>
      <c r="AA13" s="287"/>
      <c r="AB13" s="287"/>
      <c r="AC13" s="287"/>
      <c r="AD13" s="287"/>
      <c r="AE13" s="287"/>
      <c r="AF13" s="287"/>
      <c r="AG13" s="287"/>
      <c r="AH13" s="287"/>
      <c r="AI13" s="287"/>
      <c r="AJ13" s="287"/>
      <c r="AK13" s="287"/>
      <c r="AL13" s="287"/>
      <c r="AM13" s="287"/>
      <c r="AN13" s="287"/>
      <c r="AO13" s="287"/>
      <c r="AP13" s="287"/>
      <c r="AQ13" s="287"/>
      <c r="AR13" s="287"/>
      <c r="AS13" s="287"/>
      <c r="AT13" s="287"/>
      <c r="AU13" s="287"/>
      <c r="AV13" s="287"/>
      <c r="AW13" s="287"/>
      <c r="AX13" s="287"/>
      <c r="AY13" s="287"/>
      <c r="AZ13" s="287"/>
      <c r="BA13" s="287"/>
      <c r="BB13" s="287"/>
      <c r="BC13" s="287"/>
      <c r="BD13" s="287"/>
      <c r="BE13" s="287"/>
      <c r="BF13" s="287"/>
      <c r="BG13" s="287"/>
      <c r="BH13" s="287"/>
      <c r="BI13" s="287"/>
      <c r="BJ13" s="287"/>
      <c r="BK13" s="287"/>
      <c r="BL13" s="287"/>
      <c r="BM13" s="287"/>
      <c r="BN13" s="287"/>
      <c r="BO13" s="287"/>
      <c r="BP13" s="287"/>
      <c r="BQ13" s="287"/>
      <c r="BR13" s="287"/>
      <c r="BS13" s="287"/>
      <c r="BT13" s="287"/>
      <c r="BU13" s="287"/>
      <c r="BV13" s="287"/>
      <c r="BW13" s="287"/>
      <c r="BX13" s="287"/>
      <c r="BY13" s="287"/>
      <c r="BZ13" s="287"/>
      <c r="CA13" s="287"/>
      <c r="CB13" s="287"/>
      <c r="CC13" s="287"/>
      <c r="CD13" s="287"/>
      <c r="CE13" s="287"/>
      <c r="CF13" s="287"/>
      <c r="CG13" s="287"/>
      <c r="CH13" s="287"/>
      <c r="CI13" s="287"/>
      <c r="CJ13" s="287"/>
      <c r="CK13" s="287"/>
      <c r="CL13" s="287"/>
      <c r="CM13" s="287"/>
      <c r="CN13" s="287"/>
      <c r="CO13" s="287"/>
      <c r="CP13" s="287"/>
      <c r="CQ13" s="287"/>
      <c r="CR13" s="287"/>
      <c r="CS13" s="287"/>
      <c r="CT13" s="287"/>
      <c r="CU13" s="287"/>
      <c r="CV13" s="287"/>
      <c r="CW13" s="287"/>
      <c r="CX13" s="287"/>
      <c r="CY13" s="287"/>
      <c r="CZ13" s="287"/>
      <c r="DA13" s="287"/>
      <c r="DB13" s="287"/>
      <c r="DC13" s="287"/>
      <c r="DD13" s="287"/>
      <c r="DE13" s="287"/>
      <c r="DF13" s="287"/>
      <c r="DG13" s="287"/>
      <c r="DH13" s="287"/>
      <c r="DI13" s="287"/>
      <c r="DJ13" s="287"/>
      <c r="DK13" s="287"/>
      <c r="DL13" s="287"/>
      <c r="DM13" s="287"/>
      <c r="DN13" s="287"/>
      <c r="DO13" s="287"/>
      <c r="DP13" s="287"/>
      <c r="DQ13" s="287"/>
      <c r="DR13" s="287"/>
      <c r="DS13" s="287"/>
      <c r="DT13" s="287"/>
      <c r="DU13" s="287"/>
      <c r="DV13" s="287"/>
      <c r="DW13" s="287"/>
      <c r="DX13" s="287"/>
      <c r="DY13" s="287"/>
      <c r="DZ13" s="287"/>
      <c r="EA13" s="287"/>
      <c r="EB13" s="287"/>
      <c r="EC13" s="287"/>
      <c r="ED13" s="287"/>
      <c r="EE13" s="287"/>
      <c r="EF13" s="287"/>
      <c r="EG13" s="287"/>
      <c r="EH13" s="287"/>
      <c r="EI13" s="287"/>
      <c r="EJ13" s="287"/>
      <c r="EK13" s="287"/>
      <c r="EL13" s="287"/>
      <c r="EM13" s="287"/>
      <c r="EN13" s="287"/>
      <c r="EO13" s="287"/>
      <c r="EP13" s="287"/>
      <c r="EQ13" s="287"/>
      <c r="ER13" s="287"/>
      <c r="ES13" s="287"/>
      <c r="ET13" s="287"/>
      <c r="EU13" s="287"/>
      <c r="EV13" s="287"/>
      <c r="EW13" s="287"/>
      <c r="EX13" s="287"/>
      <c r="EY13" s="287"/>
      <c r="EZ13" s="287"/>
      <c r="FA13" s="287"/>
      <c r="FB13" s="287"/>
      <c r="FC13" s="287"/>
      <c r="FD13" s="287"/>
      <c r="FE13" s="287"/>
      <c r="FF13" s="287"/>
    </row>
    <row r="14" spans="1:162" s="328" customFormat="1" ht="30" x14ac:dyDescent="0.25">
      <c r="A14" s="287">
        <v>1</v>
      </c>
      <c r="B14" s="445" t="s">
        <v>121</v>
      </c>
      <c r="C14" s="258"/>
      <c r="D14" s="258"/>
      <c r="E14" s="443"/>
      <c r="F14" s="443"/>
      <c r="G14" s="191"/>
      <c r="H14" s="287"/>
      <c r="I14" s="287"/>
      <c r="J14" s="287"/>
      <c r="K14" s="287"/>
      <c r="L14" s="287"/>
      <c r="M14" s="287"/>
      <c r="N14" s="287"/>
      <c r="O14" s="287"/>
      <c r="P14" s="287"/>
      <c r="Q14" s="287"/>
      <c r="R14" s="287"/>
      <c r="S14" s="287"/>
      <c r="T14" s="287"/>
      <c r="U14" s="287"/>
      <c r="V14" s="287"/>
      <c r="W14" s="287"/>
      <c r="X14" s="287"/>
      <c r="Y14" s="287"/>
      <c r="Z14" s="287"/>
      <c r="AA14" s="287"/>
      <c r="AB14" s="287"/>
      <c r="AC14" s="287"/>
      <c r="AD14" s="287"/>
      <c r="AE14" s="287"/>
      <c r="AF14" s="287"/>
      <c r="AG14" s="287"/>
      <c r="AH14" s="287"/>
      <c r="AI14" s="287"/>
      <c r="AJ14" s="287"/>
      <c r="AK14" s="287"/>
      <c r="AL14" s="287"/>
      <c r="AM14" s="287"/>
      <c r="AN14" s="287"/>
      <c r="AO14" s="287"/>
      <c r="AP14" s="287"/>
      <c r="AQ14" s="287"/>
      <c r="AR14" s="287"/>
      <c r="AS14" s="287"/>
      <c r="AT14" s="287"/>
      <c r="AU14" s="287"/>
      <c r="AV14" s="287"/>
      <c r="AW14" s="287"/>
      <c r="AX14" s="287"/>
      <c r="AY14" s="287"/>
      <c r="AZ14" s="287"/>
      <c r="BA14" s="287"/>
      <c r="BB14" s="287"/>
      <c r="BC14" s="287"/>
      <c r="BD14" s="287"/>
      <c r="BE14" s="287"/>
      <c r="BF14" s="287"/>
      <c r="BG14" s="287"/>
      <c r="BH14" s="287"/>
      <c r="BI14" s="287"/>
      <c r="BJ14" s="287"/>
      <c r="BK14" s="287"/>
      <c r="BL14" s="287"/>
      <c r="BM14" s="287"/>
      <c r="BN14" s="287"/>
      <c r="BO14" s="287"/>
      <c r="BP14" s="287"/>
      <c r="BQ14" s="287"/>
      <c r="BR14" s="287"/>
      <c r="BS14" s="287"/>
      <c r="BT14" s="287"/>
      <c r="BU14" s="287"/>
      <c r="BV14" s="287"/>
      <c r="BW14" s="287"/>
      <c r="BX14" s="287"/>
      <c r="BY14" s="287"/>
      <c r="BZ14" s="287"/>
      <c r="CA14" s="287"/>
      <c r="CB14" s="287"/>
      <c r="CC14" s="287"/>
      <c r="CD14" s="287"/>
      <c r="CE14" s="287"/>
      <c r="CF14" s="287"/>
      <c r="CG14" s="287"/>
      <c r="CH14" s="287"/>
      <c r="CI14" s="287"/>
      <c r="CJ14" s="287"/>
      <c r="CK14" s="287"/>
      <c r="CL14" s="287"/>
      <c r="CM14" s="287"/>
      <c r="CN14" s="287"/>
      <c r="CO14" s="287"/>
      <c r="CP14" s="287"/>
      <c r="CQ14" s="287"/>
      <c r="CR14" s="287"/>
      <c r="CS14" s="287"/>
      <c r="CT14" s="287"/>
      <c r="CU14" s="287"/>
      <c r="CV14" s="287"/>
      <c r="CW14" s="287"/>
      <c r="CX14" s="287"/>
      <c r="CY14" s="287"/>
      <c r="CZ14" s="287"/>
      <c r="DA14" s="287"/>
      <c r="DB14" s="287"/>
      <c r="DC14" s="287"/>
      <c r="DD14" s="287"/>
      <c r="DE14" s="287"/>
      <c r="DF14" s="287"/>
      <c r="DG14" s="287"/>
      <c r="DH14" s="287"/>
      <c r="DI14" s="287"/>
      <c r="DJ14" s="287"/>
      <c r="DK14" s="287"/>
      <c r="DL14" s="287"/>
      <c r="DM14" s="287"/>
      <c r="DN14" s="287"/>
      <c r="DO14" s="287"/>
      <c r="DP14" s="287"/>
      <c r="DQ14" s="287"/>
      <c r="DR14" s="287"/>
      <c r="DS14" s="287"/>
      <c r="DT14" s="287"/>
      <c r="DU14" s="287"/>
      <c r="DV14" s="287"/>
      <c r="DW14" s="287"/>
      <c r="DX14" s="287"/>
      <c r="DY14" s="287"/>
      <c r="DZ14" s="287"/>
      <c r="EA14" s="287"/>
      <c r="EB14" s="287"/>
      <c r="EC14" s="287"/>
      <c r="ED14" s="287"/>
      <c r="EE14" s="287"/>
      <c r="EF14" s="287"/>
      <c r="EG14" s="287"/>
      <c r="EH14" s="287"/>
      <c r="EI14" s="287"/>
      <c r="EJ14" s="287"/>
      <c r="EK14" s="287"/>
      <c r="EL14" s="287"/>
      <c r="EM14" s="287"/>
      <c r="EN14" s="287"/>
      <c r="EO14" s="287"/>
      <c r="EP14" s="287"/>
      <c r="EQ14" s="287"/>
      <c r="ER14" s="287"/>
      <c r="ES14" s="287"/>
      <c r="ET14" s="287"/>
      <c r="EU14" s="287"/>
      <c r="EV14" s="287"/>
      <c r="EW14" s="287"/>
      <c r="EX14" s="287"/>
      <c r="EY14" s="287"/>
      <c r="EZ14" s="287"/>
      <c r="FA14" s="287"/>
      <c r="FB14" s="287"/>
      <c r="FC14" s="287"/>
      <c r="FD14" s="287"/>
      <c r="FE14" s="287"/>
      <c r="FF14" s="287"/>
    </row>
    <row r="15" spans="1:162" s="328" customFormat="1" x14ac:dyDescent="0.25">
      <c r="A15" s="287">
        <v>1</v>
      </c>
      <c r="B15" s="37" t="s">
        <v>160</v>
      </c>
      <c r="C15" s="258"/>
      <c r="D15" s="258">
        <f>D10+ROUND(D12*3.2,0)+D14</f>
        <v>1355</v>
      </c>
      <c r="E15" s="446"/>
      <c r="F15" s="446"/>
      <c r="G15" s="137"/>
      <c r="H15" s="287"/>
      <c r="I15" s="287"/>
      <c r="J15" s="287"/>
      <c r="K15" s="287"/>
      <c r="L15" s="287"/>
      <c r="M15" s="287"/>
      <c r="N15" s="287"/>
      <c r="O15" s="287"/>
      <c r="P15" s="287"/>
      <c r="Q15" s="287"/>
      <c r="R15" s="287"/>
      <c r="S15" s="287"/>
      <c r="T15" s="287"/>
      <c r="U15" s="287"/>
      <c r="V15" s="287"/>
      <c r="W15" s="287"/>
      <c r="X15" s="287"/>
      <c r="Y15" s="287"/>
      <c r="Z15" s="287"/>
      <c r="AA15" s="287"/>
      <c r="AB15" s="287"/>
      <c r="AC15" s="287"/>
      <c r="AD15" s="287"/>
      <c r="AE15" s="287"/>
      <c r="AF15" s="287"/>
      <c r="AG15" s="287"/>
      <c r="AH15" s="287"/>
      <c r="AI15" s="287"/>
      <c r="AJ15" s="287"/>
      <c r="AK15" s="287"/>
      <c r="AL15" s="287"/>
      <c r="AM15" s="287"/>
      <c r="AN15" s="287"/>
      <c r="AO15" s="287"/>
      <c r="AP15" s="287"/>
      <c r="AQ15" s="287"/>
      <c r="AR15" s="287"/>
      <c r="AS15" s="287"/>
      <c r="AT15" s="287"/>
      <c r="AU15" s="287"/>
      <c r="AV15" s="287"/>
      <c r="AW15" s="287"/>
      <c r="AX15" s="287"/>
      <c r="AY15" s="287"/>
      <c r="AZ15" s="287"/>
      <c r="BA15" s="287"/>
      <c r="BB15" s="287"/>
      <c r="BC15" s="287"/>
      <c r="BD15" s="287"/>
      <c r="BE15" s="287"/>
      <c r="BF15" s="287"/>
      <c r="BG15" s="287"/>
      <c r="BH15" s="287"/>
      <c r="BI15" s="287"/>
      <c r="BJ15" s="287"/>
      <c r="BK15" s="287"/>
      <c r="BL15" s="287"/>
      <c r="BM15" s="287"/>
      <c r="BN15" s="287"/>
      <c r="BO15" s="287"/>
      <c r="BP15" s="287"/>
      <c r="BQ15" s="287"/>
      <c r="BR15" s="287"/>
      <c r="BS15" s="287"/>
      <c r="BT15" s="287"/>
      <c r="BU15" s="287"/>
      <c r="BV15" s="287"/>
      <c r="BW15" s="287"/>
      <c r="BX15" s="287"/>
      <c r="BY15" s="287"/>
      <c r="BZ15" s="287"/>
      <c r="CA15" s="287"/>
      <c r="CB15" s="287"/>
      <c r="CC15" s="287"/>
      <c r="CD15" s="287"/>
      <c r="CE15" s="287"/>
      <c r="CF15" s="287"/>
      <c r="CG15" s="287"/>
      <c r="CH15" s="287"/>
      <c r="CI15" s="287"/>
      <c r="CJ15" s="287"/>
      <c r="CK15" s="287"/>
      <c r="CL15" s="287"/>
      <c r="CM15" s="287"/>
      <c r="CN15" s="287"/>
      <c r="CO15" s="287"/>
      <c r="CP15" s="287"/>
      <c r="CQ15" s="287"/>
      <c r="CR15" s="287"/>
      <c r="CS15" s="287"/>
      <c r="CT15" s="287"/>
      <c r="CU15" s="287"/>
      <c r="CV15" s="287"/>
      <c r="CW15" s="287"/>
      <c r="CX15" s="287"/>
      <c r="CY15" s="287"/>
      <c r="CZ15" s="287"/>
      <c r="DA15" s="287"/>
      <c r="DB15" s="287"/>
      <c r="DC15" s="287"/>
      <c r="DD15" s="287"/>
      <c r="DE15" s="287"/>
      <c r="DF15" s="287"/>
      <c r="DG15" s="287"/>
      <c r="DH15" s="287"/>
      <c r="DI15" s="287"/>
      <c r="DJ15" s="287"/>
      <c r="DK15" s="287"/>
      <c r="DL15" s="287"/>
      <c r="DM15" s="287"/>
      <c r="DN15" s="287"/>
      <c r="DO15" s="287"/>
      <c r="DP15" s="287"/>
      <c r="DQ15" s="287"/>
      <c r="DR15" s="287"/>
      <c r="DS15" s="287"/>
      <c r="DT15" s="287"/>
      <c r="DU15" s="287"/>
      <c r="DV15" s="287"/>
      <c r="DW15" s="287"/>
      <c r="DX15" s="287"/>
      <c r="DY15" s="287"/>
      <c r="DZ15" s="287"/>
      <c r="EA15" s="287"/>
      <c r="EB15" s="287"/>
      <c r="EC15" s="287"/>
      <c r="ED15" s="287"/>
      <c r="EE15" s="287"/>
      <c r="EF15" s="287"/>
      <c r="EG15" s="287"/>
      <c r="EH15" s="287"/>
      <c r="EI15" s="287"/>
      <c r="EJ15" s="287"/>
      <c r="EK15" s="287"/>
      <c r="EL15" s="287"/>
      <c r="EM15" s="287"/>
      <c r="EN15" s="287"/>
      <c r="EO15" s="287"/>
      <c r="EP15" s="287"/>
      <c r="EQ15" s="287"/>
      <c r="ER15" s="287"/>
      <c r="ES15" s="287"/>
      <c r="ET15" s="287"/>
      <c r="EU15" s="287"/>
      <c r="EV15" s="287"/>
      <c r="EW15" s="287"/>
      <c r="EX15" s="287"/>
      <c r="EY15" s="287"/>
      <c r="EZ15" s="287"/>
      <c r="FA15" s="287"/>
      <c r="FB15" s="287"/>
      <c r="FC15" s="287"/>
      <c r="FD15" s="287"/>
      <c r="FE15" s="287"/>
      <c r="FF15" s="287"/>
    </row>
    <row r="16" spans="1:162" s="328" customFormat="1" ht="17.25" customHeight="1" x14ac:dyDescent="0.25">
      <c r="A16" s="287">
        <v>1</v>
      </c>
      <c r="B16" s="74" t="s">
        <v>8</v>
      </c>
      <c r="C16" s="28"/>
      <c r="D16" s="19"/>
      <c r="E16" s="19"/>
      <c r="F16" s="19"/>
      <c r="G16" s="19"/>
      <c r="H16" s="287"/>
      <c r="I16" s="287"/>
      <c r="J16" s="287"/>
      <c r="K16" s="287"/>
      <c r="L16" s="287"/>
      <c r="M16" s="287"/>
      <c r="N16" s="287"/>
      <c r="O16" s="287"/>
      <c r="P16" s="287"/>
      <c r="Q16" s="287"/>
      <c r="R16" s="287"/>
      <c r="S16" s="287"/>
      <c r="T16" s="287"/>
      <c r="U16" s="287"/>
      <c r="V16" s="287"/>
      <c r="W16" s="287"/>
      <c r="X16" s="287"/>
      <c r="Y16" s="287"/>
      <c r="Z16" s="287"/>
      <c r="AA16" s="287"/>
      <c r="AB16" s="287"/>
      <c r="AC16" s="287"/>
      <c r="AD16" s="287"/>
      <c r="AE16" s="287"/>
      <c r="AF16" s="287"/>
      <c r="AG16" s="287"/>
      <c r="AH16" s="287"/>
      <c r="AI16" s="287"/>
      <c r="AJ16" s="287"/>
      <c r="AK16" s="287"/>
      <c r="AL16" s="287"/>
      <c r="AM16" s="287"/>
      <c r="AN16" s="287"/>
      <c r="AO16" s="287"/>
      <c r="AP16" s="287"/>
      <c r="AQ16" s="287"/>
      <c r="AR16" s="287"/>
      <c r="AS16" s="287"/>
      <c r="AT16" s="287"/>
      <c r="AU16" s="287"/>
      <c r="AV16" s="287"/>
      <c r="AW16" s="287"/>
      <c r="AX16" s="287"/>
      <c r="AY16" s="287"/>
      <c r="AZ16" s="287"/>
      <c r="BA16" s="287"/>
      <c r="BB16" s="287"/>
      <c r="BC16" s="287"/>
      <c r="BD16" s="287"/>
      <c r="BE16" s="287"/>
      <c r="BF16" s="287"/>
      <c r="BG16" s="287"/>
      <c r="BH16" s="287"/>
      <c r="BI16" s="287"/>
      <c r="BJ16" s="287"/>
      <c r="BK16" s="287"/>
      <c r="BL16" s="287"/>
      <c r="BM16" s="287"/>
      <c r="BN16" s="287"/>
      <c r="BO16" s="287"/>
      <c r="BP16" s="287"/>
      <c r="BQ16" s="287"/>
      <c r="BR16" s="287"/>
      <c r="BS16" s="287"/>
      <c r="BT16" s="287"/>
      <c r="BU16" s="287"/>
      <c r="BV16" s="287"/>
      <c r="BW16" s="287"/>
      <c r="BX16" s="287"/>
      <c r="BY16" s="287"/>
      <c r="BZ16" s="287"/>
      <c r="CA16" s="287"/>
      <c r="CB16" s="287"/>
      <c r="CC16" s="287"/>
      <c r="CD16" s="287"/>
      <c r="CE16" s="287"/>
      <c r="CF16" s="287"/>
      <c r="CG16" s="287"/>
      <c r="CH16" s="287"/>
      <c r="CI16" s="287"/>
      <c r="CJ16" s="287"/>
      <c r="CK16" s="287"/>
      <c r="CL16" s="287"/>
      <c r="CM16" s="287"/>
      <c r="CN16" s="287"/>
      <c r="CO16" s="287"/>
      <c r="CP16" s="287"/>
      <c r="CQ16" s="287"/>
      <c r="CR16" s="287"/>
      <c r="CS16" s="287"/>
      <c r="CT16" s="287"/>
      <c r="CU16" s="287"/>
      <c r="CV16" s="287"/>
      <c r="CW16" s="287"/>
      <c r="CX16" s="287"/>
      <c r="CY16" s="287"/>
      <c r="CZ16" s="287"/>
      <c r="DA16" s="287"/>
      <c r="DB16" s="287"/>
      <c r="DC16" s="287"/>
      <c r="DD16" s="287"/>
      <c r="DE16" s="287"/>
      <c r="DF16" s="287"/>
      <c r="DG16" s="287"/>
      <c r="DH16" s="287"/>
      <c r="DI16" s="287"/>
      <c r="DJ16" s="287"/>
      <c r="DK16" s="287"/>
      <c r="DL16" s="287"/>
      <c r="DM16" s="287"/>
      <c r="DN16" s="287"/>
      <c r="DO16" s="287"/>
      <c r="DP16" s="287"/>
      <c r="DQ16" s="287"/>
      <c r="DR16" s="287"/>
      <c r="DS16" s="287"/>
      <c r="DT16" s="287"/>
      <c r="DU16" s="287"/>
      <c r="DV16" s="287"/>
      <c r="DW16" s="287"/>
      <c r="DX16" s="287"/>
      <c r="DY16" s="287"/>
      <c r="DZ16" s="287"/>
      <c r="EA16" s="287"/>
      <c r="EB16" s="287"/>
      <c r="EC16" s="287"/>
      <c r="ED16" s="287"/>
      <c r="EE16" s="287"/>
      <c r="EF16" s="287"/>
      <c r="EG16" s="287"/>
      <c r="EH16" s="287"/>
      <c r="EI16" s="287"/>
      <c r="EJ16" s="287"/>
      <c r="EK16" s="287"/>
      <c r="EL16" s="287"/>
      <c r="EM16" s="287"/>
      <c r="EN16" s="287"/>
      <c r="EO16" s="287"/>
      <c r="EP16" s="287"/>
      <c r="EQ16" s="287"/>
      <c r="ER16" s="287"/>
      <c r="ES16" s="287"/>
      <c r="ET16" s="287"/>
      <c r="EU16" s="287"/>
      <c r="EV16" s="287"/>
      <c r="EW16" s="287"/>
      <c r="EX16" s="287"/>
      <c r="EY16" s="287"/>
      <c r="EZ16" s="287"/>
      <c r="FA16" s="287"/>
      <c r="FB16" s="287"/>
      <c r="FC16" s="287"/>
      <c r="FD16" s="287"/>
      <c r="FE16" s="287"/>
      <c r="FF16" s="287"/>
    </row>
    <row r="17" spans="1:162" s="328" customFormat="1" ht="17.25" customHeight="1" x14ac:dyDescent="0.25">
      <c r="A17" s="287">
        <v>1</v>
      </c>
      <c r="B17" s="102" t="s">
        <v>89</v>
      </c>
      <c r="C17" s="28"/>
      <c r="D17" s="19"/>
      <c r="E17" s="19"/>
      <c r="F17" s="19"/>
      <c r="G17" s="19"/>
      <c r="H17" s="287"/>
      <c r="I17" s="287"/>
      <c r="J17" s="287"/>
      <c r="K17" s="287"/>
      <c r="L17" s="287"/>
      <c r="M17" s="287"/>
      <c r="N17" s="287"/>
      <c r="O17" s="287"/>
      <c r="P17" s="287"/>
      <c r="Q17" s="287"/>
      <c r="R17" s="287"/>
      <c r="S17" s="287"/>
      <c r="T17" s="287"/>
      <c r="U17" s="287"/>
      <c r="V17" s="287"/>
      <c r="W17" s="287"/>
      <c r="X17" s="287"/>
      <c r="Y17" s="287"/>
      <c r="Z17" s="287"/>
      <c r="AA17" s="287"/>
      <c r="AB17" s="287"/>
      <c r="AC17" s="287"/>
      <c r="AD17" s="287"/>
      <c r="AE17" s="287"/>
      <c r="AF17" s="287"/>
      <c r="AG17" s="287"/>
      <c r="AH17" s="287"/>
      <c r="AI17" s="287"/>
      <c r="AJ17" s="287"/>
      <c r="AK17" s="287"/>
      <c r="AL17" s="287"/>
      <c r="AM17" s="287"/>
      <c r="AN17" s="287"/>
      <c r="AO17" s="287"/>
      <c r="AP17" s="287"/>
      <c r="AQ17" s="287"/>
      <c r="AR17" s="287"/>
      <c r="AS17" s="287"/>
      <c r="AT17" s="287"/>
      <c r="AU17" s="287"/>
      <c r="AV17" s="287"/>
      <c r="AW17" s="287"/>
      <c r="AX17" s="287"/>
      <c r="AY17" s="287"/>
      <c r="AZ17" s="287"/>
      <c r="BA17" s="287"/>
      <c r="BB17" s="287"/>
      <c r="BC17" s="287"/>
      <c r="BD17" s="287"/>
      <c r="BE17" s="287"/>
      <c r="BF17" s="287"/>
      <c r="BG17" s="287"/>
      <c r="BH17" s="287"/>
      <c r="BI17" s="287"/>
      <c r="BJ17" s="287"/>
      <c r="BK17" s="287"/>
      <c r="BL17" s="287"/>
      <c r="BM17" s="287"/>
      <c r="BN17" s="287"/>
      <c r="BO17" s="287"/>
      <c r="BP17" s="287"/>
      <c r="BQ17" s="287"/>
      <c r="BR17" s="287"/>
      <c r="BS17" s="287"/>
      <c r="BT17" s="287"/>
      <c r="BU17" s="287"/>
      <c r="BV17" s="287"/>
      <c r="BW17" s="287"/>
      <c r="BX17" s="287"/>
      <c r="BY17" s="287"/>
      <c r="BZ17" s="287"/>
      <c r="CA17" s="287"/>
      <c r="CB17" s="287"/>
      <c r="CC17" s="287"/>
      <c r="CD17" s="287"/>
      <c r="CE17" s="287"/>
      <c r="CF17" s="287"/>
      <c r="CG17" s="287"/>
      <c r="CH17" s="287"/>
      <c r="CI17" s="287"/>
      <c r="CJ17" s="287"/>
      <c r="CK17" s="287"/>
      <c r="CL17" s="287"/>
      <c r="CM17" s="287"/>
      <c r="CN17" s="287"/>
      <c r="CO17" s="287"/>
      <c r="CP17" s="287"/>
      <c r="CQ17" s="287"/>
      <c r="CR17" s="287"/>
      <c r="CS17" s="287"/>
      <c r="CT17" s="287"/>
      <c r="CU17" s="287"/>
      <c r="CV17" s="287"/>
      <c r="CW17" s="287"/>
      <c r="CX17" s="287"/>
      <c r="CY17" s="287"/>
      <c r="CZ17" s="287"/>
      <c r="DA17" s="287"/>
      <c r="DB17" s="287"/>
      <c r="DC17" s="287"/>
      <c r="DD17" s="287"/>
      <c r="DE17" s="287"/>
      <c r="DF17" s="287"/>
      <c r="DG17" s="287"/>
      <c r="DH17" s="287"/>
      <c r="DI17" s="287"/>
      <c r="DJ17" s="287"/>
      <c r="DK17" s="287"/>
      <c r="DL17" s="287"/>
      <c r="DM17" s="287"/>
      <c r="DN17" s="287"/>
      <c r="DO17" s="287"/>
      <c r="DP17" s="287"/>
      <c r="DQ17" s="287"/>
      <c r="DR17" s="287"/>
      <c r="DS17" s="287"/>
      <c r="DT17" s="287"/>
      <c r="DU17" s="287"/>
      <c r="DV17" s="287"/>
      <c r="DW17" s="287"/>
      <c r="DX17" s="287"/>
      <c r="DY17" s="287"/>
      <c r="DZ17" s="287"/>
      <c r="EA17" s="287"/>
      <c r="EB17" s="287"/>
      <c r="EC17" s="287"/>
      <c r="ED17" s="287"/>
      <c r="EE17" s="287"/>
      <c r="EF17" s="287"/>
      <c r="EG17" s="287"/>
      <c r="EH17" s="287"/>
      <c r="EI17" s="287"/>
      <c r="EJ17" s="287"/>
      <c r="EK17" s="287"/>
      <c r="EL17" s="287"/>
      <c r="EM17" s="287"/>
      <c r="EN17" s="287"/>
      <c r="EO17" s="287"/>
      <c r="EP17" s="287"/>
      <c r="EQ17" s="287"/>
      <c r="ER17" s="287"/>
      <c r="ES17" s="287"/>
      <c r="ET17" s="287"/>
      <c r="EU17" s="287"/>
      <c r="EV17" s="287"/>
      <c r="EW17" s="287"/>
      <c r="EX17" s="287"/>
      <c r="EY17" s="287"/>
      <c r="EZ17" s="287"/>
      <c r="FA17" s="287"/>
      <c r="FB17" s="287"/>
      <c r="FC17" s="287"/>
      <c r="FD17" s="287"/>
      <c r="FE17" s="287"/>
      <c r="FF17" s="287"/>
    </row>
    <row r="18" spans="1:162" s="328" customFormat="1" ht="13.5" customHeight="1" x14ac:dyDescent="0.25">
      <c r="A18" s="287">
        <v>1</v>
      </c>
      <c r="B18" s="51" t="s">
        <v>140</v>
      </c>
      <c r="C18" s="191"/>
      <c r="D18" s="19"/>
      <c r="E18" s="19"/>
      <c r="F18" s="19"/>
      <c r="G18" s="19"/>
      <c r="H18" s="287"/>
      <c r="I18" s="287"/>
      <c r="J18" s="287"/>
      <c r="K18" s="287"/>
      <c r="L18" s="287"/>
      <c r="M18" s="287"/>
      <c r="N18" s="287"/>
      <c r="O18" s="287"/>
      <c r="P18" s="287"/>
      <c r="Q18" s="287"/>
      <c r="R18" s="287"/>
      <c r="S18" s="287"/>
      <c r="T18" s="287"/>
      <c r="U18" s="287"/>
      <c r="V18" s="287"/>
      <c r="W18" s="287"/>
      <c r="X18" s="287"/>
      <c r="Y18" s="287"/>
      <c r="Z18" s="287"/>
      <c r="AA18" s="287"/>
      <c r="AB18" s="287"/>
      <c r="AC18" s="287"/>
      <c r="AD18" s="287"/>
      <c r="AE18" s="287"/>
      <c r="AF18" s="287"/>
      <c r="AG18" s="287"/>
      <c r="AH18" s="287"/>
      <c r="AI18" s="287"/>
      <c r="AJ18" s="287"/>
      <c r="AK18" s="287"/>
      <c r="AL18" s="287"/>
      <c r="AM18" s="287"/>
      <c r="AN18" s="287"/>
      <c r="AO18" s="287"/>
      <c r="AP18" s="287"/>
      <c r="AQ18" s="287"/>
      <c r="AR18" s="287"/>
      <c r="AS18" s="287"/>
      <c r="AT18" s="287"/>
      <c r="AU18" s="287"/>
      <c r="AV18" s="287"/>
      <c r="AW18" s="287"/>
      <c r="AX18" s="287"/>
      <c r="AY18" s="287"/>
      <c r="AZ18" s="287"/>
      <c r="BA18" s="287"/>
      <c r="BB18" s="287"/>
      <c r="BC18" s="287"/>
      <c r="BD18" s="287"/>
      <c r="BE18" s="287"/>
      <c r="BF18" s="287"/>
      <c r="BG18" s="287"/>
      <c r="BH18" s="287"/>
      <c r="BI18" s="287"/>
      <c r="BJ18" s="287"/>
      <c r="BK18" s="287"/>
      <c r="BL18" s="287"/>
      <c r="BM18" s="287"/>
      <c r="BN18" s="287"/>
      <c r="BO18" s="287"/>
      <c r="BP18" s="287"/>
      <c r="BQ18" s="287"/>
      <c r="BR18" s="287"/>
      <c r="BS18" s="287"/>
      <c r="BT18" s="287"/>
      <c r="BU18" s="287"/>
      <c r="BV18" s="287"/>
      <c r="BW18" s="287"/>
      <c r="BX18" s="287"/>
      <c r="BY18" s="287"/>
      <c r="BZ18" s="287"/>
      <c r="CA18" s="287"/>
      <c r="CB18" s="287"/>
      <c r="CC18" s="287"/>
      <c r="CD18" s="287"/>
      <c r="CE18" s="287"/>
      <c r="CF18" s="287"/>
      <c r="CG18" s="287"/>
      <c r="CH18" s="287"/>
      <c r="CI18" s="287"/>
      <c r="CJ18" s="287"/>
      <c r="CK18" s="287"/>
      <c r="CL18" s="287"/>
      <c r="CM18" s="287"/>
      <c r="CN18" s="287"/>
      <c r="CO18" s="287"/>
      <c r="CP18" s="287"/>
      <c r="CQ18" s="287"/>
      <c r="CR18" s="287"/>
      <c r="CS18" s="287"/>
      <c r="CT18" s="287"/>
      <c r="CU18" s="287"/>
      <c r="CV18" s="287"/>
      <c r="CW18" s="287"/>
      <c r="CX18" s="287"/>
      <c r="CY18" s="287"/>
      <c r="CZ18" s="287"/>
      <c r="DA18" s="287"/>
      <c r="DB18" s="287"/>
      <c r="DC18" s="287"/>
      <c r="DD18" s="287"/>
      <c r="DE18" s="287"/>
      <c r="DF18" s="287"/>
      <c r="DG18" s="287"/>
      <c r="DH18" s="287"/>
      <c r="DI18" s="287"/>
      <c r="DJ18" s="287"/>
      <c r="DK18" s="287"/>
      <c r="DL18" s="287"/>
      <c r="DM18" s="287"/>
      <c r="DN18" s="287"/>
      <c r="DO18" s="287"/>
      <c r="DP18" s="287"/>
      <c r="DQ18" s="287"/>
      <c r="DR18" s="287"/>
      <c r="DS18" s="287"/>
      <c r="DT18" s="287"/>
      <c r="DU18" s="287"/>
      <c r="DV18" s="287"/>
      <c r="DW18" s="287"/>
      <c r="DX18" s="287"/>
      <c r="DY18" s="287"/>
      <c r="DZ18" s="287"/>
      <c r="EA18" s="287"/>
      <c r="EB18" s="287"/>
      <c r="EC18" s="287"/>
      <c r="ED18" s="287"/>
      <c r="EE18" s="287"/>
      <c r="EF18" s="287"/>
      <c r="EG18" s="287"/>
      <c r="EH18" s="287"/>
      <c r="EI18" s="287"/>
      <c r="EJ18" s="287"/>
      <c r="EK18" s="287"/>
      <c r="EL18" s="287"/>
      <c r="EM18" s="287"/>
      <c r="EN18" s="287"/>
      <c r="EO18" s="287"/>
      <c r="EP18" s="287"/>
      <c r="EQ18" s="287"/>
      <c r="ER18" s="287"/>
      <c r="ES18" s="287"/>
      <c r="ET18" s="287"/>
      <c r="EU18" s="287"/>
      <c r="EV18" s="287"/>
      <c r="EW18" s="287"/>
      <c r="EX18" s="287"/>
      <c r="EY18" s="287"/>
      <c r="EZ18" s="287"/>
      <c r="FA18" s="287"/>
      <c r="FB18" s="287"/>
      <c r="FC18" s="287"/>
      <c r="FD18" s="287"/>
      <c r="FE18" s="287"/>
      <c r="FF18" s="287"/>
    </row>
    <row r="19" spans="1:162" s="328" customFormat="1" ht="15" customHeight="1" x14ac:dyDescent="0.25">
      <c r="A19" s="287">
        <v>1</v>
      </c>
      <c r="B19" s="51" t="s">
        <v>13</v>
      </c>
      <c r="C19" s="191">
        <v>240</v>
      </c>
      <c r="D19" s="19">
        <v>20</v>
      </c>
      <c r="E19" s="149">
        <v>3</v>
      </c>
      <c r="F19" s="19">
        <f>ROUND(G19/C19,0)</f>
        <v>0</v>
      </c>
      <c r="G19" s="19">
        <f>ROUND(D19*E19,0)</f>
        <v>60</v>
      </c>
      <c r="H19" s="287"/>
      <c r="I19" s="287"/>
      <c r="J19" s="287"/>
      <c r="K19" s="287"/>
      <c r="L19" s="287"/>
      <c r="M19" s="287"/>
      <c r="N19" s="287"/>
      <c r="O19" s="287"/>
      <c r="P19" s="287"/>
      <c r="Q19" s="287"/>
      <c r="R19" s="287"/>
      <c r="S19" s="287"/>
      <c r="T19" s="287"/>
      <c r="U19" s="287"/>
      <c r="V19" s="287"/>
      <c r="W19" s="287"/>
      <c r="X19" s="287"/>
      <c r="Y19" s="287"/>
      <c r="Z19" s="287"/>
      <c r="AA19" s="287"/>
      <c r="AB19" s="287"/>
      <c r="AC19" s="287"/>
      <c r="AD19" s="287"/>
      <c r="AE19" s="287"/>
      <c r="AF19" s="287"/>
      <c r="AG19" s="287"/>
      <c r="AH19" s="287"/>
      <c r="AI19" s="287"/>
      <c r="AJ19" s="287"/>
      <c r="AK19" s="287"/>
      <c r="AL19" s="287"/>
      <c r="AM19" s="287"/>
      <c r="AN19" s="287"/>
      <c r="AO19" s="287"/>
      <c r="AP19" s="287"/>
      <c r="AQ19" s="287"/>
      <c r="AR19" s="287"/>
      <c r="AS19" s="287"/>
      <c r="AT19" s="287"/>
      <c r="AU19" s="287"/>
      <c r="AV19" s="287"/>
      <c r="AW19" s="287"/>
      <c r="AX19" s="287"/>
      <c r="AY19" s="287"/>
      <c r="AZ19" s="287"/>
      <c r="BA19" s="287"/>
      <c r="BB19" s="287"/>
      <c r="BC19" s="287"/>
      <c r="BD19" s="287"/>
      <c r="BE19" s="287"/>
      <c r="BF19" s="287"/>
      <c r="BG19" s="287"/>
      <c r="BH19" s="287"/>
      <c r="BI19" s="287"/>
      <c r="BJ19" s="287"/>
      <c r="BK19" s="287"/>
      <c r="BL19" s="287"/>
      <c r="BM19" s="287"/>
      <c r="BN19" s="287"/>
      <c r="BO19" s="287"/>
      <c r="BP19" s="287"/>
      <c r="BQ19" s="287"/>
      <c r="BR19" s="287"/>
      <c r="BS19" s="287"/>
      <c r="BT19" s="287"/>
      <c r="BU19" s="287"/>
      <c r="BV19" s="287"/>
      <c r="BW19" s="287"/>
      <c r="BX19" s="287"/>
      <c r="BY19" s="287"/>
      <c r="BZ19" s="287"/>
      <c r="CA19" s="287"/>
      <c r="CB19" s="287"/>
      <c r="CC19" s="287"/>
      <c r="CD19" s="287"/>
      <c r="CE19" s="287"/>
      <c r="CF19" s="287"/>
      <c r="CG19" s="287"/>
      <c r="CH19" s="287"/>
      <c r="CI19" s="287"/>
      <c r="CJ19" s="287"/>
      <c r="CK19" s="287"/>
      <c r="CL19" s="287"/>
      <c r="CM19" s="287"/>
      <c r="CN19" s="287"/>
      <c r="CO19" s="287"/>
      <c r="CP19" s="287"/>
      <c r="CQ19" s="287"/>
      <c r="CR19" s="287"/>
      <c r="CS19" s="287"/>
      <c r="CT19" s="287"/>
      <c r="CU19" s="287"/>
      <c r="CV19" s="287"/>
      <c r="CW19" s="287"/>
      <c r="CX19" s="287"/>
      <c r="CY19" s="287"/>
      <c r="CZ19" s="287"/>
      <c r="DA19" s="287"/>
      <c r="DB19" s="287"/>
      <c r="DC19" s="287"/>
      <c r="DD19" s="287"/>
      <c r="DE19" s="287"/>
      <c r="DF19" s="287"/>
      <c r="DG19" s="287"/>
      <c r="DH19" s="287"/>
      <c r="DI19" s="287"/>
      <c r="DJ19" s="287"/>
      <c r="DK19" s="287"/>
      <c r="DL19" s="287"/>
      <c r="DM19" s="287"/>
      <c r="DN19" s="287"/>
      <c r="DO19" s="287"/>
      <c r="DP19" s="287"/>
      <c r="DQ19" s="287"/>
      <c r="DR19" s="287"/>
      <c r="DS19" s="287"/>
      <c r="DT19" s="287"/>
      <c r="DU19" s="287"/>
      <c r="DV19" s="287"/>
      <c r="DW19" s="287"/>
      <c r="DX19" s="287"/>
      <c r="DY19" s="287"/>
      <c r="DZ19" s="287"/>
      <c r="EA19" s="287"/>
      <c r="EB19" s="287"/>
      <c r="EC19" s="287"/>
      <c r="ED19" s="287"/>
      <c r="EE19" s="287"/>
      <c r="EF19" s="287"/>
      <c r="EG19" s="287"/>
      <c r="EH19" s="287"/>
      <c r="EI19" s="287"/>
      <c r="EJ19" s="287"/>
      <c r="EK19" s="287"/>
      <c r="EL19" s="287"/>
      <c r="EM19" s="287"/>
      <c r="EN19" s="287"/>
      <c r="EO19" s="287"/>
      <c r="EP19" s="287"/>
      <c r="EQ19" s="287"/>
      <c r="ER19" s="287"/>
      <c r="ES19" s="287"/>
      <c r="ET19" s="287"/>
      <c r="EU19" s="287"/>
      <c r="EV19" s="287"/>
      <c r="EW19" s="287"/>
      <c r="EX19" s="287"/>
      <c r="EY19" s="287"/>
      <c r="EZ19" s="287"/>
      <c r="FA19" s="287"/>
      <c r="FB19" s="287"/>
      <c r="FC19" s="287"/>
      <c r="FD19" s="287"/>
      <c r="FE19" s="287"/>
      <c r="FF19" s="287"/>
    </row>
    <row r="20" spans="1:162" s="328" customFormat="1" ht="13.5" customHeight="1" x14ac:dyDescent="0.25">
      <c r="A20" s="287">
        <v>1</v>
      </c>
      <c r="B20" s="52" t="s">
        <v>141</v>
      </c>
      <c r="C20" s="191"/>
      <c r="D20" s="214">
        <f>D19</f>
        <v>20</v>
      </c>
      <c r="E20" s="228">
        <f t="shared" ref="E20:G21" si="0">E19</f>
        <v>3</v>
      </c>
      <c r="F20" s="214">
        <f t="shared" si="0"/>
        <v>0</v>
      </c>
      <c r="G20" s="214">
        <f t="shared" si="0"/>
        <v>60</v>
      </c>
      <c r="H20" s="287"/>
      <c r="I20" s="287"/>
      <c r="J20" s="287"/>
      <c r="K20" s="287"/>
      <c r="L20" s="287"/>
      <c r="M20" s="287"/>
      <c r="N20" s="287"/>
      <c r="O20" s="287"/>
      <c r="P20" s="287"/>
      <c r="Q20" s="287"/>
      <c r="R20" s="287"/>
      <c r="S20" s="287"/>
      <c r="T20" s="287"/>
      <c r="U20" s="287"/>
      <c r="V20" s="287"/>
      <c r="W20" s="287"/>
      <c r="X20" s="287"/>
      <c r="Y20" s="287"/>
      <c r="Z20" s="287"/>
      <c r="AA20" s="287"/>
      <c r="AB20" s="287"/>
      <c r="AC20" s="287"/>
      <c r="AD20" s="287"/>
      <c r="AE20" s="287"/>
      <c r="AF20" s="287"/>
      <c r="AG20" s="287"/>
      <c r="AH20" s="287"/>
      <c r="AI20" s="287"/>
      <c r="AJ20" s="287"/>
      <c r="AK20" s="287"/>
      <c r="AL20" s="287"/>
      <c r="AM20" s="287"/>
      <c r="AN20" s="287"/>
      <c r="AO20" s="287"/>
      <c r="AP20" s="287"/>
      <c r="AQ20" s="287"/>
      <c r="AR20" s="287"/>
      <c r="AS20" s="287"/>
      <c r="AT20" s="287"/>
      <c r="AU20" s="287"/>
      <c r="AV20" s="287"/>
      <c r="AW20" s="287"/>
      <c r="AX20" s="287"/>
      <c r="AY20" s="287"/>
      <c r="AZ20" s="287"/>
      <c r="BA20" s="287"/>
      <c r="BB20" s="287"/>
      <c r="BC20" s="287"/>
      <c r="BD20" s="287"/>
      <c r="BE20" s="287"/>
      <c r="BF20" s="287"/>
      <c r="BG20" s="287"/>
      <c r="BH20" s="287"/>
      <c r="BI20" s="287"/>
      <c r="BJ20" s="287"/>
      <c r="BK20" s="287"/>
      <c r="BL20" s="287"/>
      <c r="BM20" s="287"/>
      <c r="BN20" s="287"/>
      <c r="BO20" s="287"/>
      <c r="BP20" s="287"/>
      <c r="BQ20" s="287"/>
      <c r="BR20" s="287"/>
      <c r="BS20" s="287"/>
      <c r="BT20" s="287"/>
      <c r="BU20" s="287"/>
      <c r="BV20" s="287"/>
      <c r="BW20" s="287"/>
      <c r="BX20" s="287"/>
      <c r="BY20" s="287"/>
      <c r="BZ20" s="287"/>
      <c r="CA20" s="287"/>
      <c r="CB20" s="287"/>
      <c r="CC20" s="287"/>
      <c r="CD20" s="287"/>
      <c r="CE20" s="287"/>
      <c r="CF20" s="287"/>
      <c r="CG20" s="287"/>
      <c r="CH20" s="287"/>
      <c r="CI20" s="287"/>
      <c r="CJ20" s="287"/>
      <c r="CK20" s="287"/>
      <c r="CL20" s="287"/>
      <c r="CM20" s="287"/>
      <c r="CN20" s="287"/>
      <c r="CO20" s="287"/>
      <c r="CP20" s="287"/>
      <c r="CQ20" s="287"/>
      <c r="CR20" s="287"/>
      <c r="CS20" s="287"/>
      <c r="CT20" s="287"/>
      <c r="CU20" s="287"/>
      <c r="CV20" s="287"/>
      <c r="CW20" s="287"/>
      <c r="CX20" s="287"/>
      <c r="CY20" s="287"/>
      <c r="CZ20" s="287"/>
      <c r="DA20" s="287"/>
      <c r="DB20" s="287"/>
      <c r="DC20" s="287"/>
      <c r="DD20" s="287"/>
      <c r="DE20" s="287"/>
      <c r="DF20" s="287"/>
      <c r="DG20" s="287"/>
      <c r="DH20" s="287"/>
      <c r="DI20" s="287"/>
      <c r="DJ20" s="287"/>
      <c r="DK20" s="287"/>
      <c r="DL20" s="287"/>
      <c r="DM20" s="287"/>
      <c r="DN20" s="287"/>
      <c r="DO20" s="287"/>
      <c r="DP20" s="287"/>
      <c r="DQ20" s="287"/>
      <c r="DR20" s="287"/>
      <c r="DS20" s="287"/>
      <c r="DT20" s="287"/>
      <c r="DU20" s="287"/>
      <c r="DV20" s="287"/>
      <c r="DW20" s="287"/>
      <c r="DX20" s="287"/>
      <c r="DY20" s="287"/>
      <c r="DZ20" s="287"/>
      <c r="EA20" s="287"/>
      <c r="EB20" s="287"/>
      <c r="EC20" s="287"/>
      <c r="ED20" s="287"/>
      <c r="EE20" s="287"/>
      <c r="EF20" s="287"/>
      <c r="EG20" s="287"/>
      <c r="EH20" s="287"/>
      <c r="EI20" s="287"/>
      <c r="EJ20" s="287"/>
      <c r="EK20" s="287"/>
      <c r="EL20" s="287"/>
      <c r="EM20" s="287"/>
      <c r="EN20" s="287"/>
      <c r="EO20" s="287"/>
      <c r="EP20" s="287"/>
      <c r="EQ20" s="287"/>
      <c r="ER20" s="287"/>
      <c r="ES20" s="287"/>
      <c r="ET20" s="287"/>
      <c r="EU20" s="287"/>
      <c r="EV20" s="287"/>
      <c r="EW20" s="287"/>
      <c r="EX20" s="287"/>
      <c r="EY20" s="287"/>
      <c r="EZ20" s="287"/>
      <c r="FA20" s="287"/>
      <c r="FB20" s="287"/>
      <c r="FC20" s="287"/>
      <c r="FD20" s="287"/>
      <c r="FE20" s="287"/>
      <c r="FF20" s="287"/>
    </row>
    <row r="21" spans="1:162" s="328" customFormat="1" ht="19.5" customHeight="1" thickBot="1" x14ac:dyDescent="0.3">
      <c r="A21" s="287">
        <v>1</v>
      </c>
      <c r="B21" s="252" t="s">
        <v>117</v>
      </c>
      <c r="C21" s="191"/>
      <c r="D21" s="248">
        <f>D20</f>
        <v>20</v>
      </c>
      <c r="E21" s="228">
        <f t="shared" si="0"/>
        <v>3</v>
      </c>
      <c r="F21" s="248">
        <f t="shared" si="0"/>
        <v>0</v>
      </c>
      <c r="G21" s="248">
        <f t="shared" si="0"/>
        <v>60</v>
      </c>
      <c r="H21" s="287"/>
      <c r="I21" s="287"/>
      <c r="J21" s="287"/>
      <c r="K21" s="287"/>
      <c r="L21" s="287"/>
      <c r="M21" s="287"/>
      <c r="N21" s="287"/>
      <c r="O21" s="287"/>
      <c r="P21" s="287"/>
      <c r="Q21" s="287"/>
      <c r="R21" s="287"/>
      <c r="S21" s="287"/>
      <c r="T21" s="287"/>
      <c r="U21" s="287"/>
      <c r="V21" s="287"/>
      <c r="W21" s="287"/>
      <c r="X21" s="287"/>
      <c r="Y21" s="287"/>
      <c r="Z21" s="287"/>
      <c r="AA21" s="287"/>
      <c r="AB21" s="287"/>
      <c r="AC21" s="287"/>
      <c r="AD21" s="287"/>
      <c r="AE21" s="287"/>
      <c r="AF21" s="287"/>
      <c r="AG21" s="287"/>
      <c r="AH21" s="287"/>
      <c r="AI21" s="287"/>
      <c r="AJ21" s="287"/>
      <c r="AK21" s="287"/>
      <c r="AL21" s="287"/>
      <c r="AM21" s="287"/>
      <c r="AN21" s="287"/>
      <c r="AO21" s="287"/>
      <c r="AP21" s="287"/>
      <c r="AQ21" s="287"/>
      <c r="AR21" s="287"/>
      <c r="AS21" s="287"/>
      <c r="AT21" s="287"/>
      <c r="AU21" s="287"/>
      <c r="AV21" s="287"/>
      <c r="AW21" s="287"/>
      <c r="AX21" s="287"/>
      <c r="AY21" s="287"/>
      <c r="AZ21" s="287"/>
      <c r="BA21" s="287"/>
      <c r="BB21" s="287"/>
      <c r="BC21" s="287"/>
      <c r="BD21" s="287"/>
      <c r="BE21" s="287"/>
      <c r="BF21" s="287"/>
      <c r="BG21" s="287"/>
      <c r="BH21" s="287"/>
      <c r="BI21" s="287"/>
      <c r="BJ21" s="287"/>
      <c r="BK21" s="287"/>
      <c r="BL21" s="287"/>
      <c r="BM21" s="287"/>
      <c r="BN21" s="287"/>
      <c r="BO21" s="287"/>
      <c r="BP21" s="287"/>
      <c r="BQ21" s="287"/>
      <c r="BR21" s="287"/>
      <c r="BS21" s="287"/>
      <c r="BT21" s="287"/>
      <c r="BU21" s="287"/>
      <c r="BV21" s="287"/>
      <c r="BW21" s="287"/>
      <c r="BX21" s="287"/>
      <c r="BY21" s="287"/>
      <c r="BZ21" s="287"/>
      <c r="CA21" s="287"/>
      <c r="CB21" s="287"/>
      <c r="CC21" s="287"/>
      <c r="CD21" s="287"/>
      <c r="CE21" s="287"/>
      <c r="CF21" s="287"/>
      <c r="CG21" s="287"/>
      <c r="CH21" s="287"/>
      <c r="CI21" s="287"/>
      <c r="CJ21" s="287"/>
      <c r="CK21" s="287"/>
      <c r="CL21" s="287"/>
      <c r="CM21" s="287"/>
      <c r="CN21" s="287"/>
      <c r="CO21" s="287"/>
      <c r="CP21" s="287"/>
      <c r="CQ21" s="287"/>
      <c r="CR21" s="287"/>
      <c r="CS21" s="287"/>
      <c r="CT21" s="287"/>
      <c r="CU21" s="287"/>
      <c r="CV21" s="287"/>
      <c r="CW21" s="287"/>
      <c r="CX21" s="287"/>
      <c r="CY21" s="287"/>
      <c r="CZ21" s="287"/>
      <c r="DA21" s="287"/>
      <c r="DB21" s="287"/>
      <c r="DC21" s="287"/>
      <c r="DD21" s="287"/>
      <c r="DE21" s="287"/>
      <c r="DF21" s="287"/>
      <c r="DG21" s="287"/>
      <c r="DH21" s="287"/>
      <c r="DI21" s="287"/>
      <c r="DJ21" s="287"/>
      <c r="DK21" s="287"/>
      <c r="DL21" s="287"/>
      <c r="DM21" s="287"/>
      <c r="DN21" s="287"/>
      <c r="DO21" s="287"/>
      <c r="DP21" s="287"/>
      <c r="DQ21" s="287"/>
      <c r="DR21" s="287"/>
      <c r="DS21" s="287"/>
      <c r="DT21" s="287"/>
      <c r="DU21" s="287"/>
      <c r="DV21" s="287"/>
      <c r="DW21" s="287"/>
      <c r="DX21" s="287"/>
      <c r="DY21" s="287"/>
      <c r="DZ21" s="287"/>
      <c r="EA21" s="287"/>
      <c r="EB21" s="287"/>
      <c r="EC21" s="287"/>
      <c r="ED21" s="287"/>
      <c r="EE21" s="287"/>
      <c r="EF21" s="287"/>
      <c r="EG21" s="287"/>
      <c r="EH21" s="287"/>
      <c r="EI21" s="287"/>
      <c r="EJ21" s="287"/>
      <c r="EK21" s="287"/>
      <c r="EL21" s="287"/>
      <c r="EM21" s="287"/>
      <c r="EN21" s="287"/>
      <c r="EO21" s="287"/>
      <c r="EP21" s="287"/>
      <c r="EQ21" s="287"/>
      <c r="ER21" s="287"/>
      <c r="ES21" s="287"/>
      <c r="ET21" s="287"/>
      <c r="EU21" s="287"/>
      <c r="EV21" s="287"/>
      <c r="EW21" s="287"/>
      <c r="EX21" s="287"/>
      <c r="EY21" s="287"/>
      <c r="EZ21" s="287"/>
      <c r="FA21" s="287"/>
      <c r="FB21" s="287"/>
      <c r="FC21" s="287"/>
      <c r="FD21" s="287"/>
      <c r="FE21" s="287"/>
      <c r="FF21" s="287"/>
    </row>
    <row r="22" spans="1:162" s="328" customFormat="1" ht="15" customHeight="1" thickBot="1" x14ac:dyDescent="0.3">
      <c r="A22" s="287">
        <v>1</v>
      </c>
      <c r="B22" s="413" t="s">
        <v>11</v>
      </c>
      <c r="C22" s="447"/>
      <c r="D22" s="447"/>
      <c r="E22" s="447"/>
      <c r="F22" s="447"/>
      <c r="G22" s="447"/>
      <c r="H22" s="287"/>
      <c r="I22" s="287"/>
      <c r="J22" s="287"/>
      <c r="K22" s="287"/>
      <c r="L22" s="287"/>
      <c r="M22" s="287"/>
      <c r="N22" s="287"/>
      <c r="O22" s="287"/>
      <c r="P22" s="287"/>
      <c r="Q22" s="287"/>
      <c r="R22" s="287"/>
      <c r="S22" s="287"/>
      <c r="T22" s="287"/>
      <c r="U22" s="287"/>
      <c r="V22" s="287"/>
      <c r="W22" s="287"/>
      <c r="X22" s="287"/>
      <c r="Y22" s="287"/>
      <c r="Z22" s="287"/>
      <c r="AA22" s="287"/>
      <c r="AB22" s="287"/>
      <c r="AC22" s="287"/>
      <c r="AD22" s="287"/>
      <c r="AE22" s="287"/>
      <c r="AF22" s="287"/>
      <c r="AG22" s="287"/>
      <c r="AH22" s="287"/>
      <c r="AI22" s="287"/>
      <c r="AJ22" s="287"/>
      <c r="AK22" s="287"/>
      <c r="AL22" s="287"/>
      <c r="AM22" s="287"/>
      <c r="AN22" s="287"/>
      <c r="AO22" s="287"/>
      <c r="AP22" s="287"/>
      <c r="AQ22" s="287"/>
      <c r="AR22" s="287"/>
      <c r="AS22" s="287"/>
      <c r="AT22" s="287"/>
      <c r="AU22" s="287"/>
      <c r="AV22" s="287"/>
      <c r="AW22" s="287"/>
      <c r="AX22" s="287"/>
      <c r="AY22" s="287"/>
      <c r="AZ22" s="287"/>
      <c r="BA22" s="287"/>
      <c r="BB22" s="287"/>
      <c r="BC22" s="287"/>
      <c r="BD22" s="287"/>
      <c r="BE22" s="287"/>
      <c r="BF22" s="287"/>
      <c r="BG22" s="287"/>
      <c r="BH22" s="287"/>
      <c r="BI22" s="287"/>
      <c r="BJ22" s="287"/>
      <c r="BK22" s="287"/>
      <c r="BL22" s="287"/>
      <c r="BM22" s="287"/>
      <c r="BN22" s="287"/>
      <c r="BO22" s="287"/>
      <c r="BP22" s="287"/>
      <c r="BQ22" s="287"/>
      <c r="BR22" s="287"/>
      <c r="BS22" s="287"/>
      <c r="BT22" s="287"/>
      <c r="BU22" s="287"/>
      <c r="BV22" s="287"/>
      <c r="BW22" s="287"/>
      <c r="BX22" s="287"/>
      <c r="BY22" s="287"/>
      <c r="BZ22" s="287"/>
      <c r="CA22" s="287"/>
      <c r="CB22" s="287"/>
      <c r="CC22" s="287"/>
      <c r="CD22" s="287"/>
      <c r="CE22" s="287"/>
      <c r="CF22" s="287"/>
      <c r="CG22" s="287"/>
      <c r="CH22" s="287"/>
      <c r="CI22" s="287"/>
      <c r="CJ22" s="287"/>
      <c r="CK22" s="287"/>
      <c r="CL22" s="287"/>
      <c r="CM22" s="287"/>
      <c r="CN22" s="287"/>
      <c r="CO22" s="287"/>
      <c r="CP22" s="287"/>
      <c r="CQ22" s="287"/>
      <c r="CR22" s="287"/>
      <c r="CS22" s="287"/>
      <c r="CT22" s="287"/>
      <c r="CU22" s="287"/>
      <c r="CV22" s="287"/>
      <c r="CW22" s="287"/>
      <c r="CX22" s="287"/>
      <c r="CY22" s="287"/>
      <c r="CZ22" s="287"/>
      <c r="DA22" s="287"/>
      <c r="DB22" s="287"/>
      <c r="DC22" s="287"/>
      <c r="DD22" s="287"/>
      <c r="DE22" s="287"/>
      <c r="DF22" s="287"/>
      <c r="DG22" s="287"/>
      <c r="DH22" s="287"/>
      <c r="DI22" s="287"/>
      <c r="DJ22" s="287"/>
      <c r="DK22" s="287"/>
      <c r="DL22" s="287"/>
      <c r="DM22" s="287"/>
      <c r="DN22" s="287"/>
      <c r="DO22" s="287"/>
      <c r="DP22" s="287"/>
      <c r="DQ22" s="287"/>
      <c r="DR22" s="287"/>
      <c r="DS22" s="287"/>
      <c r="DT22" s="287"/>
      <c r="DU22" s="287"/>
      <c r="DV22" s="287"/>
      <c r="DW22" s="287"/>
      <c r="DX22" s="287"/>
      <c r="DY22" s="287"/>
      <c r="DZ22" s="287"/>
      <c r="EA22" s="287"/>
      <c r="EB22" s="287"/>
      <c r="EC22" s="287"/>
      <c r="ED22" s="287"/>
      <c r="EE22" s="287"/>
      <c r="EF22" s="287"/>
      <c r="EG22" s="287"/>
      <c r="EH22" s="287"/>
      <c r="EI22" s="287"/>
      <c r="EJ22" s="287"/>
      <c r="EK22" s="287"/>
      <c r="EL22" s="287"/>
      <c r="EM22" s="287"/>
      <c r="EN22" s="287"/>
      <c r="EO22" s="287"/>
      <c r="EP22" s="287"/>
      <c r="EQ22" s="287"/>
      <c r="ER22" s="287"/>
      <c r="ES22" s="287"/>
      <c r="ET22" s="287"/>
      <c r="EU22" s="287"/>
      <c r="EV22" s="287"/>
      <c r="EW22" s="287"/>
      <c r="EX22" s="287"/>
      <c r="EY22" s="287"/>
      <c r="EZ22" s="287"/>
      <c r="FA22" s="287"/>
      <c r="FB22" s="287"/>
      <c r="FC22" s="287"/>
      <c r="FD22" s="287"/>
      <c r="FE22" s="287"/>
      <c r="FF22" s="287"/>
    </row>
  </sheetData>
  <autoFilter ref="A7:FF22"/>
  <mergeCells count="6">
    <mergeCell ref="B2:G3"/>
    <mergeCell ref="D4:D6"/>
    <mergeCell ref="F4:F6"/>
    <mergeCell ref="C4:C6"/>
    <mergeCell ref="E4:E6"/>
    <mergeCell ref="G4:G6"/>
  </mergeCells>
  <pageMargins left="0.51181102362204722" right="0" top="0.35433070866141736" bottom="0.35433070866141736" header="0" footer="0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16</vt:i4>
      </vt:variant>
    </vt:vector>
  </HeadingPairs>
  <TitlesOfParts>
    <vt:vector size="25" baseType="lpstr">
      <vt:lpstr>Хабаровск-1</vt:lpstr>
      <vt:lpstr>Хабаровск-2</vt:lpstr>
      <vt:lpstr>Комсомольск</vt:lpstr>
      <vt:lpstr>Аян</vt:lpstr>
      <vt:lpstr>Верхнебур</vt:lpstr>
      <vt:lpstr>Николаевск</vt:lpstr>
      <vt:lpstr>Совгавань</vt:lpstr>
      <vt:lpstr>Ульч</vt:lpstr>
      <vt:lpstr>Частные МО</vt:lpstr>
      <vt:lpstr>Аян!Заголовки_для_печати</vt:lpstr>
      <vt:lpstr>Верхнебур!Заголовки_для_печати</vt:lpstr>
      <vt:lpstr>Комсомольск!Заголовки_для_печати</vt:lpstr>
      <vt:lpstr>Николаевск!Заголовки_для_печати</vt:lpstr>
      <vt:lpstr>Совгавань!Заголовки_для_печати</vt:lpstr>
      <vt:lpstr>Ульч!Заголовки_для_печати</vt:lpstr>
      <vt:lpstr>'Хабаровск-1'!Заголовки_для_печати</vt:lpstr>
      <vt:lpstr>'Хабаровск-2'!Заголовки_для_печати</vt:lpstr>
      <vt:lpstr>'Частные МО'!Заголовки_для_печати</vt:lpstr>
      <vt:lpstr>Аян!Область_печати</vt:lpstr>
      <vt:lpstr>Верхнебур!Область_печати</vt:lpstr>
      <vt:lpstr>Комсомольск!Область_печати</vt:lpstr>
      <vt:lpstr>Николаевск!Область_печати</vt:lpstr>
      <vt:lpstr>Совгавань!Область_печати</vt:lpstr>
      <vt:lpstr>'Хабаровск-2'!Область_печати</vt:lpstr>
      <vt:lpstr>'Частные МО'!Область_печати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212Slusareva</dc:creator>
  <cp:lastModifiedBy>Москвич Наталья Владимировна</cp:lastModifiedBy>
  <cp:lastPrinted>2017-07-07T01:09:01Z</cp:lastPrinted>
  <dcterms:created xsi:type="dcterms:W3CDTF">2011-12-09T04:00:35Z</dcterms:created>
  <dcterms:modified xsi:type="dcterms:W3CDTF">2017-07-10T05:47:11Z</dcterms:modified>
</cp:coreProperties>
</file>