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35" windowWidth="22845" windowHeight="10410"/>
  </bookViews>
  <sheets>
    <sheet name="по СМО (месяц) июнь-дек с 01.06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'по СМО (месяц) июнь-дек с 01.06'!$5:$5</definedName>
    <definedName name="_xlnm.Print_Area" localSheetId="0">'по СМО (месяц) июнь-дек с 01.06'!$B$2:$M$65</definedName>
  </definedNames>
  <calcPr calcId="145621"/>
</workbook>
</file>

<file path=xl/calcChain.xml><?xml version="1.0" encoding="utf-8"?>
<calcChain xmlns="http://schemas.openxmlformats.org/spreadsheetml/2006/main">
  <c r="L64" i="1" l="1"/>
  <c r="J64" i="1"/>
  <c r="H64" i="1"/>
  <c r="F64" i="1"/>
  <c r="M63" i="1"/>
  <c r="M64" i="1" s="1"/>
  <c r="K63" i="1"/>
  <c r="K64" i="1" s="1"/>
  <c r="I63" i="1"/>
  <c r="I64" i="1" s="1"/>
  <c r="G63" i="1"/>
  <c r="G64" i="1" s="1"/>
  <c r="D63" i="1"/>
  <c r="D64" i="1" s="1"/>
  <c r="L61" i="1"/>
  <c r="J61" i="1"/>
  <c r="H61" i="1"/>
  <c r="F61" i="1"/>
  <c r="M60" i="1"/>
  <c r="M61" i="1" s="1"/>
  <c r="K60" i="1"/>
  <c r="K61" i="1" s="1"/>
  <c r="I60" i="1"/>
  <c r="I61" i="1" s="1"/>
  <c r="G60" i="1"/>
  <c r="D60" i="1"/>
  <c r="D61" i="1" s="1"/>
  <c r="L58" i="1"/>
  <c r="J58" i="1"/>
  <c r="H58" i="1"/>
  <c r="F58" i="1"/>
  <c r="M57" i="1"/>
  <c r="M58" i="1" s="1"/>
  <c r="K57" i="1"/>
  <c r="K58" i="1" s="1"/>
  <c r="I57" i="1"/>
  <c r="I58" i="1" s="1"/>
  <c r="G57" i="1"/>
  <c r="G58" i="1" s="1"/>
  <c r="D57" i="1"/>
  <c r="D58" i="1" s="1"/>
  <c r="L55" i="1"/>
  <c r="J55" i="1"/>
  <c r="H55" i="1"/>
  <c r="F55" i="1"/>
  <c r="M54" i="1"/>
  <c r="M55" i="1" s="1"/>
  <c r="K54" i="1"/>
  <c r="K55" i="1" s="1"/>
  <c r="I54" i="1"/>
  <c r="I55" i="1" s="1"/>
  <c r="G54" i="1"/>
  <c r="G55" i="1" s="1"/>
  <c r="D54" i="1"/>
  <c r="L52" i="1"/>
  <c r="J52" i="1"/>
  <c r="H52" i="1"/>
  <c r="F52" i="1"/>
  <c r="M51" i="1"/>
  <c r="M52" i="1" s="1"/>
  <c r="K51" i="1"/>
  <c r="K52" i="1" s="1"/>
  <c r="I51" i="1"/>
  <c r="I52" i="1" s="1"/>
  <c r="G51" i="1"/>
  <c r="G52" i="1" s="1"/>
  <c r="D51" i="1"/>
  <c r="D52" i="1" s="1"/>
  <c r="L49" i="1"/>
  <c r="J49" i="1"/>
  <c r="H49" i="1"/>
  <c r="F49" i="1"/>
  <c r="M48" i="1"/>
  <c r="K48" i="1"/>
  <c r="I48" i="1"/>
  <c r="G48" i="1"/>
  <c r="M47" i="1"/>
  <c r="K47" i="1"/>
  <c r="I47" i="1"/>
  <c r="G47" i="1"/>
  <c r="M46" i="1"/>
  <c r="M49" i="1" s="1"/>
  <c r="K46" i="1"/>
  <c r="K49" i="1" s="1"/>
  <c r="I46" i="1"/>
  <c r="I49" i="1" s="1"/>
  <c r="G46" i="1"/>
  <c r="D46" i="1"/>
  <c r="D49" i="1" s="1"/>
  <c r="L44" i="1"/>
  <c r="J44" i="1"/>
  <c r="H44" i="1"/>
  <c r="F44" i="1"/>
  <c r="M43" i="1"/>
  <c r="K43" i="1"/>
  <c r="I43" i="1"/>
  <c r="G43" i="1"/>
  <c r="M42" i="1"/>
  <c r="M44" i="1" s="1"/>
  <c r="K42" i="1"/>
  <c r="K44" i="1" s="1"/>
  <c r="I42" i="1"/>
  <c r="I44" i="1" s="1"/>
  <c r="G42" i="1"/>
  <c r="G44" i="1" s="1"/>
  <c r="D42" i="1"/>
  <c r="D44" i="1" s="1"/>
  <c r="L40" i="1"/>
  <c r="J40" i="1"/>
  <c r="H40" i="1"/>
  <c r="F40" i="1"/>
  <c r="M39" i="1"/>
  <c r="M40" i="1" s="1"/>
  <c r="K39" i="1"/>
  <c r="K40" i="1" s="1"/>
  <c r="I39" i="1"/>
  <c r="I40" i="1" s="1"/>
  <c r="G39" i="1"/>
  <c r="G40" i="1" s="1"/>
  <c r="D39" i="1"/>
  <c r="D40" i="1" s="1"/>
  <c r="L36" i="1"/>
  <c r="M36" i="1" s="1"/>
  <c r="M37" i="1" s="1"/>
  <c r="J36" i="1"/>
  <c r="K36" i="1" s="1"/>
  <c r="K37" i="1" s="1"/>
  <c r="H36" i="1"/>
  <c r="I36" i="1" s="1"/>
  <c r="I37" i="1" s="1"/>
  <c r="F36" i="1"/>
  <c r="G36" i="1" s="1"/>
  <c r="L34" i="1"/>
  <c r="J34" i="1"/>
  <c r="H34" i="1"/>
  <c r="F34" i="1"/>
  <c r="M33" i="1"/>
  <c r="K33" i="1"/>
  <c r="I33" i="1"/>
  <c r="G33" i="1"/>
  <c r="D33" i="1"/>
  <c r="M32" i="1"/>
  <c r="K32" i="1"/>
  <c r="I32" i="1"/>
  <c r="G32" i="1"/>
  <c r="D32" i="1"/>
  <c r="L30" i="1"/>
  <c r="J30" i="1"/>
  <c r="H30" i="1"/>
  <c r="F30" i="1"/>
  <c r="M29" i="1"/>
  <c r="M30" i="1" s="1"/>
  <c r="K29" i="1"/>
  <c r="K30" i="1" s="1"/>
  <c r="I29" i="1"/>
  <c r="I30" i="1" s="1"/>
  <c r="G29" i="1"/>
  <c r="G30" i="1" s="1"/>
  <c r="D29" i="1"/>
  <c r="D30" i="1" s="1"/>
  <c r="L27" i="1"/>
  <c r="J27" i="1"/>
  <c r="H27" i="1"/>
  <c r="F27" i="1"/>
  <c r="M26" i="1"/>
  <c r="M27" i="1" s="1"/>
  <c r="K26" i="1"/>
  <c r="K27" i="1" s="1"/>
  <c r="I26" i="1"/>
  <c r="I27" i="1" s="1"/>
  <c r="G26" i="1"/>
  <c r="G27" i="1" s="1"/>
  <c r="D26" i="1"/>
  <c r="L24" i="1"/>
  <c r="J24" i="1"/>
  <c r="H24" i="1"/>
  <c r="F24" i="1"/>
  <c r="M23" i="1"/>
  <c r="M24" i="1" s="1"/>
  <c r="K23" i="1"/>
  <c r="K24" i="1" s="1"/>
  <c r="I23" i="1"/>
  <c r="G23" i="1"/>
  <c r="G24" i="1" s="1"/>
  <c r="D23" i="1"/>
  <c r="D24" i="1" s="1"/>
  <c r="L21" i="1"/>
  <c r="J21" i="1"/>
  <c r="H21" i="1"/>
  <c r="F21" i="1"/>
  <c r="M20" i="1"/>
  <c r="M21" i="1" s="1"/>
  <c r="K20" i="1"/>
  <c r="K21" i="1" s="1"/>
  <c r="I20" i="1"/>
  <c r="I21" i="1" s="1"/>
  <c r="G20" i="1"/>
  <c r="G21" i="1" s="1"/>
  <c r="D20" i="1"/>
  <c r="D21" i="1" s="1"/>
  <c r="L18" i="1"/>
  <c r="J18" i="1"/>
  <c r="H18" i="1"/>
  <c r="F18" i="1"/>
  <c r="M17" i="1"/>
  <c r="M18" i="1" s="1"/>
  <c r="K17" i="1"/>
  <c r="K18" i="1" s="1"/>
  <c r="I17" i="1"/>
  <c r="I18" i="1" s="1"/>
  <c r="G17" i="1"/>
  <c r="G18" i="1" s="1"/>
  <c r="D17" i="1"/>
  <c r="D18" i="1" s="1"/>
  <c r="L15" i="1"/>
  <c r="J15" i="1"/>
  <c r="H15" i="1"/>
  <c r="F15" i="1"/>
  <c r="M14" i="1"/>
  <c r="M15" i="1" s="1"/>
  <c r="K14" i="1"/>
  <c r="K15" i="1" s="1"/>
  <c r="I14" i="1"/>
  <c r="I15" i="1" s="1"/>
  <c r="G14" i="1"/>
  <c r="G15" i="1" s="1"/>
  <c r="D14" i="1"/>
  <c r="L12" i="1"/>
  <c r="J12" i="1"/>
  <c r="H12" i="1"/>
  <c r="F12" i="1"/>
  <c r="M11" i="1"/>
  <c r="M12" i="1" s="1"/>
  <c r="K11" i="1"/>
  <c r="K12" i="1" s="1"/>
  <c r="I11" i="1"/>
  <c r="I12" i="1" s="1"/>
  <c r="G11" i="1"/>
  <c r="G12" i="1" s="1"/>
  <c r="D11" i="1"/>
  <c r="D12" i="1" s="1"/>
  <c r="L9" i="1"/>
  <c r="J9" i="1"/>
  <c r="H9" i="1"/>
  <c r="F9" i="1"/>
  <c r="M8" i="1"/>
  <c r="K8" i="1"/>
  <c r="K9" i="1" s="1"/>
  <c r="I8" i="1"/>
  <c r="I9" i="1" s="1"/>
  <c r="G8" i="1"/>
  <c r="G9" i="1" s="1"/>
  <c r="D8" i="1"/>
  <c r="D9" i="1" s="1"/>
  <c r="M34" i="1" l="1"/>
  <c r="E48" i="1"/>
  <c r="D34" i="1"/>
  <c r="E32" i="1"/>
  <c r="E33" i="1"/>
  <c r="E47" i="1"/>
  <c r="E60" i="1"/>
  <c r="E61" i="1" s="1"/>
  <c r="E8" i="1"/>
  <c r="E9" i="1" s="1"/>
  <c r="G34" i="1"/>
  <c r="J37" i="1"/>
  <c r="J65" i="1" s="1"/>
  <c r="E23" i="1"/>
  <c r="E24" i="1" s="1"/>
  <c r="I34" i="1"/>
  <c r="E42" i="1"/>
  <c r="E44" i="1" s="1"/>
  <c r="E43" i="1"/>
  <c r="E46" i="1"/>
  <c r="E49" i="1" s="1"/>
  <c r="G49" i="1"/>
  <c r="F37" i="1"/>
  <c r="F65" i="1" s="1"/>
  <c r="G37" i="1"/>
  <c r="E36" i="1"/>
  <c r="E20" i="1"/>
  <c r="M9" i="1"/>
  <c r="E14" i="1"/>
  <c r="D15" i="1"/>
  <c r="E26" i="1"/>
  <c r="D27" i="1"/>
  <c r="H37" i="1"/>
  <c r="H65" i="1" s="1"/>
  <c r="L37" i="1"/>
  <c r="L65" i="1" s="1"/>
  <c r="E54" i="1"/>
  <c r="D55" i="1"/>
  <c r="G61" i="1"/>
  <c r="E17" i="1"/>
  <c r="I24" i="1"/>
  <c r="E29" i="1"/>
  <c r="K34" i="1"/>
  <c r="K65" i="1" s="1"/>
  <c r="D36" i="1"/>
  <c r="E39" i="1"/>
  <c r="E57" i="1"/>
  <c r="E63" i="1"/>
  <c r="E11" i="1"/>
  <c r="E51" i="1"/>
  <c r="M65" i="1" l="1"/>
  <c r="E34" i="1"/>
  <c r="G65" i="1"/>
  <c r="I65" i="1"/>
  <c r="E40" i="1"/>
  <c r="E27" i="1"/>
  <c r="E64" i="1"/>
  <c r="D37" i="1"/>
  <c r="E18" i="1"/>
  <c r="E55" i="1"/>
  <c r="E37" i="1"/>
  <c r="E30" i="1"/>
  <c r="E52" i="1"/>
  <c r="E58" i="1"/>
  <c r="E21" i="1"/>
  <c r="E15" i="1"/>
  <c r="E12" i="1"/>
  <c r="D65" i="1" l="1"/>
  <c r="E65" i="1"/>
</calcChain>
</file>

<file path=xl/sharedStrings.xml><?xml version="1.0" encoding="utf-8"?>
<sst xmlns="http://schemas.openxmlformats.org/spreadsheetml/2006/main" count="77" uniqueCount="70">
  <si>
    <t>Распределение объемов финансового обеспечения скорой медицинской помощи по подушевому нормативу между страховыми организациями и медицинскими организациями, 
оказываемой в 2017 году (в расчете на месяц)</t>
  </si>
  <si>
    <t>июнь-декабрь</t>
  </si>
  <si>
    <t>руб.</t>
  </si>
  <si>
    <t>Наименование МО</t>
  </si>
  <si>
    <t>Дифференцированный подушевой норматив финансирования
 ДПн</t>
  </si>
  <si>
    <t>ВСЕГО, в т.ч.:</t>
  </si>
  <si>
    <t xml:space="preserve"> ООО "СК    "ДАЛЬ-РОСМЕД
</t>
  </si>
  <si>
    <t xml:space="preserve"> ЗАО "СК    "Спасские ворота-М"
</t>
  </si>
  <si>
    <t>ООО "РГС-Медицина "</t>
  </si>
  <si>
    <t>Численность об-служиваемого населения, застрахованных в системе ОМС на 01.12.16 (чел.)</t>
  </si>
  <si>
    <t>Расчетный объем финансирования</t>
  </si>
  <si>
    <t>Объем финансирования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</si>
  <si>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</si>
  <si>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</si>
  <si>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</si>
  <si>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</si>
  <si>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</si>
  <si>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</si>
  <si>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</si>
  <si>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КГБУЗ "Амурская центральная районная больница"  министерства здравоохранения Хабаровского края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</si>
  <si>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</si>
  <si>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</si>
  <si>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</si>
  <si>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</si>
  <si>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</si>
  <si>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</si>
  <si>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</si>
  <si>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</si>
  <si>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</si>
  <si>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</si>
  <si>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</si>
  <si>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</si>
  <si>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</si>
  <si>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</si>
  <si>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</si>
  <si>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</si>
  <si>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</si>
  <si>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</si>
  <si>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</si>
  <si>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</si>
  <si>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</si>
  <si>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</si>
  <si>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</si>
  <si>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</si>
  <si>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</si>
  <si>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</si>
  <si>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</si>
  <si>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</si>
  <si>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</si>
  <si>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</si>
  <si>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</si>
  <si>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</si>
  <si>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</si>
  <si>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</si>
  <si>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</si>
  <si>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</si>
  <si>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</si>
  <si>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</si>
  <si>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</si>
  <si>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</si>
  <si>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</si>
  <si>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</si>
  <si>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</si>
  <si>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</si>
  <si>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</si>
  <si>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</si>
  <si>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</si>
  <si>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</si>
  <si>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 xml:space="preserve">ООО ВТБ МС
</t>
  </si>
  <si>
    <t xml:space="preserve">Приложение № 7                                                   
  к Решению Комиссии по разработке
 ТП ОМС от 12.07.2017 №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</si>
</sst>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8" fillId="0" borderId="6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wrapText="1"/>
    </xf>
    <xf numFmtId="164" fontId="7" fillId="0" borderId="5" xfId="1" applyFont="1" applyBorder="1" applyAlignment="1">
      <alignment vertical="center" wrapText="1"/>
    </xf>
    <xf numFmtId="0" fontId="9" fillId="0" borderId="6" xfId="0" applyFont="1" applyBorder="1" applyAlignment="1">
      <alignment wrapText="1"/>
    </xf>
    <xf numFmtId="0" fontId="9" fillId="2" borderId="6" xfId="0" applyFont="1" applyFill="1" applyBorder="1" applyAlignment="1">
      <alignment wrapText="1"/>
    </xf>
    <xf numFmtId="0" fontId="10" fillId="3" borderId="6" xfId="0" applyFont="1" applyFill="1" applyBorder="1" applyAlignment="1">
      <alignment wrapText="1"/>
    </xf>
    <xf numFmtId="165" fontId="6" fillId="0" borderId="6" xfId="1" applyNumberFormat="1" applyFont="1" applyBorder="1" applyAlignment="1">
      <alignment wrapText="1"/>
    </xf>
    <xf numFmtId="166" fontId="6" fillId="0" borderId="6" xfId="1" applyNumberFormat="1" applyFont="1" applyBorder="1" applyAlignment="1">
      <alignment wrapText="1"/>
    </xf>
    <xf numFmtId="164" fontId="6" fillId="2" borderId="6" xfId="1" applyNumberFormat="1" applyFont="1" applyFill="1" applyBorder="1" applyAlignment="1">
      <alignment wrapText="1"/>
    </xf>
    <xf numFmtId="164" fontId="6" fillId="0" borderId="6" xfId="1" applyNumberFormat="1" applyFont="1" applyBorder="1" applyAlignment="1">
      <alignment wrapText="1"/>
    </xf>
    <xf numFmtId="164" fontId="2" fillId="0" borderId="0" xfId="0" applyNumberFormat="1" applyFont="1" applyAlignment="1">
      <alignment wrapText="1"/>
    </xf>
    <xf numFmtId="0" fontId="11" fillId="0" borderId="6" xfId="0" applyFont="1" applyBorder="1" applyAlignment="1">
      <alignment wrapText="1"/>
    </xf>
    <xf numFmtId="165" fontId="11" fillId="0" borderId="6" xfId="1" applyNumberFormat="1" applyFont="1" applyBorder="1" applyAlignment="1">
      <alignment wrapText="1"/>
    </xf>
    <xf numFmtId="166" fontId="11" fillId="0" borderId="6" xfId="1" applyNumberFormat="1" applyFont="1" applyBorder="1" applyAlignment="1">
      <alignment wrapText="1"/>
    </xf>
    <xf numFmtId="164" fontId="11" fillId="0" borderId="6" xfId="1" applyNumberFormat="1" applyFont="1" applyBorder="1" applyAlignment="1">
      <alignment wrapText="1"/>
    </xf>
    <xf numFmtId="0" fontId="12" fillId="0" borderId="0" xfId="0" applyFont="1" applyAlignment="1">
      <alignment wrapText="1"/>
    </xf>
    <xf numFmtId="166" fontId="9" fillId="0" borderId="6" xfId="1" applyNumberFormat="1" applyFont="1" applyBorder="1" applyAlignment="1">
      <alignment wrapText="1"/>
    </xf>
    <xf numFmtId="166" fontId="9" fillId="2" borderId="6" xfId="1" applyNumberFormat="1" applyFont="1" applyFill="1" applyBorder="1" applyAlignment="1">
      <alignment wrapText="1"/>
    </xf>
    <xf numFmtId="164" fontId="2" fillId="0" borderId="0" xfId="1" applyFont="1" applyAlignment="1">
      <alignment wrapText="1"/>
    </xf>
    <xf numFmtId="164" fontId="9" fillId="2" borderId="6" xfId="1" applyNumberFormat="1" applyFont="1" applyFill="1" applyBorder="1" applyAlignment="1">
      <alignment wrapText="1"/>
    </xf>
    <xf numFmtId="166" fontId="7" fillId="0" borderId="6" xfId="1" applyNumberFormat="1" applyFont="1" applyBorder="1" applyAlignment="1">
      <alignment wrapText="1"/>
    </xf>
    <xf numFmtId="0" fontId="13" fillId="0" borderId="6" xfId="0" applyFont="1" applyBorder="1" applyAlignment="1">
      <alignment wrapText="1"/>
    </xf>
    <xf numFmtId="0" fontId="2" fillId="2" borderId="5" xfId="0" applyFont="1" applyFill="1" applyBorder="1" applyAlignment="1">
      <alignment wrapText="1"/>
    </xf>
    <xf numFmtId="166" fontId="6" fillId="2" borderId="6" xfId="1" applyNumberFormat="1" applyFont="1" applyFill="1" applyBorder="1" applyAlignment="1">
      <alignment wrapText="1"/>
    </xf>
    <xf numFmtId="164" fontId="11" fillId="2" borderId="6" xfId="1" applyNumberFormat="1" applyFont="1" applyFill="1" applyBorder="1" applyAlignment="1">
      <alignment wrapText="1"/>
    </xf>
    <xf numFmtId="166" fontId="11" fillId="2" borderId="6" xfId="1" applyNumberFormat="1" applyFont="1" applyFill="1" applyBorder="1" applyAlignment="1">
      <alignment wrapText="1"/>
    </xf>
    <xf numFmtId="164" fontId="12" fillId="0" borderId="0" xfId="0" applyNumberFormat="1" applyFont="1" applyAlignment="1">
      <alignment wrapText="1"/>
    </xf>
    <xf numFmtId="164" fontId="12" fillId="0" borderId="0" xfId="1" applyFont="1" applyAlignment="1">
      <alignment wrapText="1"/>
    </xf>
    <xf numFmtId="43" fontId="2" fillId="0" borderId="0" xfId="0" applyNumberFormat="1" applyFont="1" applyAlignment="1">
      <alignment wrapText="1"/>
    </xf>
    <xf numFmtId="164" fontId="9" fillId="0" borderId="6" xfId="1" applyNumberFormat="1" applyFont="1" applyBorder="1" applyAlignment="1">
      <alignment wrapText="1"/>
    </xf>
    <xf numFmtId="4" fontId="11" fillId="0" borderId="6" xfId="1" applyNumberFormat="1" applyFont="1" applyBorder="1" applyAlignment="1">
      <alignment wrapText="1"/>
    </xf>
    <xf numFmtId="4" fontId="9" fillId="0" borderId="6" xfId="1" applyNumberFormat="1" applyFont="1" applyBorder="1" applyAlignment="1">
      <alignment wrapText="1"/>
    </xf>
    <xf numFmtId="4" fontId="6" fillId="0" borderId="6" xfId="1" applyNumberFormat="1" applyFont="1" applyBorder="1" applyAlignment="1">
      <alignment wrapText="1"/>
    </xf>
    <xf numFmtId="4" fontId="6" fillId="2" borderId="6" xfId="1" applyNumberFormat="1" applyFont="1" applyFill="1" applyBorder="1" applyAlignment="1">
      <alignment wrapText="1"/>
    </xf>
    <xf numFmtId="4" fontId="11" fillId="2" borderId="6" xfId="1" applyNumberFormat="1" applyFont="1" applyFill="1" applyBorder="1" applyAlignment="1">
      <alignment wrapText="1"/>
    </xf>
    <xf numFmtId="0" fontId="7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4" fillId="0" borderId="0" xfId="2" applyFont="1" applyFill="1" applyBorder="1" applyAlignment="1">
      <alignment horizontal="right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</cellXfs>
  <cellStyles count="39">
    <cellStyle name="Обычный" xfId="0" builtinId="0"/>
    <cellStyle name="Обычный 2" xfId="3"/>
    <cellStyle name="Обычный 2 2" xfId="4"/>
    <cellStyle name="Обычный 3" xfId="2"/>
    <cellStyle name="Обычный 3 2" xfId="5"/>
    <cellStyle name="Процентный 2" xfId="6"/>
    <cellStyle name="Финансовый" xfId="1" builtinId="3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8"/>
    <cellStyle name="Финансовый 30" xfId="29"/>
    <cellStyle name="Финансовый 31" xfId="30"/>
    <cellStyle name="Финансовый 32" xfId="31"/>
    <cellStyle name="Финансовый 33" xfId="32"/>
    <cellStyle name="Финансовый 4" xfId="33"/>
    <cellStyle name="Финансовый 5" xfId="34"/>
    <cellStyle name="Финансовый 6" xfId="35"/>
    <cellStyle name="Финансовый 7" xfId="36"/>
    <cellStyle name="Финансовый 8" xfId="37"/>
    <cellStyle name="Финансовый 9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O73"/>
  <sheetViews>
    <sheetView tabSelected="1" zoomScale="72" zoomScaleNormal="72" zoomScaleSheetLayoutView="56" workbookViewId="0">
      <pane xSplit="2" ySplit="7" topLeftCell="C8" activePane="bottomRight" state="frozen"/>
      <selection activeCell="B1" sqref="B1"/>
      <selection pane="topRight" activeCell="C1" sqref="C1"/>
      <selection pane="bottomLeft" activeCell="B5" sqref="B5"/>
      <selection pane="bottomRight" activeCell="F4" sqref="F4:G4"/>
    </sheetView>
  </sheetViews>
  <sheetFormatPr defaultColWidth="9.140625" defaultRowHeight="18.75" x14ac:dyDescent="0.3"/>
  <cols>
    <col min="1" max="1" width="4.140625" style="1" customWidth="1"/>
    <col min="2" max="2" width="40.7109375" style="1" customWidth="1"/>
    <col min="3" max="3" width="20.28515625" style="1" customWidth="1"/>
    <col min="4" max="4" width="20.7109375" style="1" customWidth="1"/>
    <col min="5" max="5" width="26" style="1" customWidth="1"/>
    <col min="6" max="6" width="20.7109375" style="1" customWidth="1"/>
    <col min="7" max="7" width="23.42578125" style="1" customWidth="1"/>
    <col min="8" max="8" width="19.85546875" style="1" customWidth="1"/>
    <col min="9" max="9" width="23.7109375" style="1" customWidth="1"/>
    <col min="10" max="10" width="19" style="1" customWidth="1"/>
    <col min="11" max="11" width="24" style="1" customWidth="1"/>
    <col min="12" max="12" width="20.42578125" style="1" customWidth="1"/>
    <col min="13" max="13" width="23.140625" style="1" customWidth="1"/>
    <col min="14" max="14" width="18.7109375" style="1" customWidth="1"/>
    <col min="15" max="15" width="21.28515625" style="1" bestFit="1" customWidth="1"/>
    <col min="16" max="16384" width="9.140625" style="1"/>
  </cols>
  <sheetData>
    <row r="1" spans="2:15" ht="12" customHeight="1" x14ac:dyDescent="0.3">
      <c r="L1" s="46" t="s">
        <v>69</v>
      </c>
      <c r="M1" s="47"/>
    </row>
    <row r="2" spans="2:15" ht="52.15" customHeight="1" x14ac:dyDescent="0.3">
      <c r="L2" s="47"/>
      <c r="M2" s="47"/>
    </row>
    <row r="3" spans="2:15" ht="43.9" customHeight="1" x14ac:dyDescent="0.3">
      <c r="B3" s="48" t="s">
        <v>0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2"/>
    </row>
    <row r="4" spans="2:15" ht="27" customHeight="1" x14ac:dyDescent="0.3">
      <c r="B4" s="2"/>
      <c r="C4" s="2"/>
      <c r="D4" s="2"/>
      <c r="E4" s="2"/>
      <c r="F4" s="49" t="s">
        <v>1</v>
      </c>
      <c r="G4" s="49"/>
      <c r="H4" s="2"/>
      <c r="I4" s="2"/>
      <c r="J4" s="2"/>
      <c r="K4" s="2"/>
      <c r="L4" s="2"/>
      <c r="M4" s="3" t="s">
        <v>2</v>
      </c>
    </row>
    <row r="5" spans="2:15" s="5" customFormat="1" ht="43.9" customHeight="1" x14ac:dyDescent="0.3">
      <c r="B5" s="50" t="s">
        <v>3</v>
      </c>
      <c r="C5" s="52" t="s">
        <v>4</v>
      </c>
      <c r="D5" s="43" t="s">
        <v>5</v>
      </c>
      <c r="E5" s="4"/>
      <c r="F5" s="44" t="s">
        <v>6</v>
      </c>
      <c r="G5" s="45"/>
      <c r="H5" s="44" t="s">
        <v>7</v>
      </c>
      <c r="I5" s="45"/>
      <c r="J5" s="44" t="s">
        <v>68</v>
      </c>
      <c r="K5" s="45"/>
      <c r="L5" s="44" t="s">
        <v>8</v>
      </c>
      <c r="M5" s="45"/>
    </row>
    <row r="6" spans="2:15" s="5" customFormat="1" ht="156.6" customHeight="1" x14ac:dyDescent="0.3">
      <c r="B6" s="51"/>
      <c r="C6" s="53"/>
      <c r="D6" s="6" t="s">
        <v>9</v>
      </c>
      <c r="E6" s="7" t="s">
        <v>10</v>
      </c>
      <c r="F6" s="6" t="s">
        <v>9</v>
      </c>
      <c r="G6" s="8" t="s">
        <v>11</v>
      </c>
      <c r="H6" s="6" t="s">
        <v>9</v>
      </c>
      <c r="I6" s="8" t="s">
        <v>11</v>
      </c>
      <c r="J6" s="6" t="s">
        <v>9</v>
      </c>
      <c r="K6" s="8" t="s">
        <v>11</v>
      </c>
      <c r="L6" s="6" t="s">
        <v>9</v>
      </c>
      <c r="M6" s="8" t="s">
        <v>11</v>
      </c>
    </row>
    <row r="7" spans="2:15" ht="22.5" customHeight="1" x14ac:dyDescent="0.3">
      <c r="B7" s="9" t="s">
        <v>12</v>
      </c>
      <c r="C7" s="10"/>
      <c r="D7" s="11">
        <v>567798</v>
      </c>
      <c r="E7" s="12"/>
      <c r="F7" s="11"/>
      <c r="G7" s="11"/>
      <c r="H7" s="11"/>
      <c r="I7" s="11"/>
      <c r="J7" s="11"/>
      <c r="K7" s="11"/>
      <c r="L7" s="11"/>
      <c r="M7" s="11"/>
    </row>
    <row r="8" spans="2:15" ht="93.75" x14ac:dyDescent="0.3">
      <c r="B8" s="13" t="s">
        <v>13</v>
      </c>
      <c r="C8" s="14">
        <v>1053.5999999999999</v>
      </c>
      <c r="D8" s="15">
        <f>F8+H8+J8+L8</f>
        <v>599538</v>
      </c>
      <c r="E8" s="16">
        <f>G8+I8+K8+M8</f>
        <v>52639436.400000006</v>
      </c>
      <c r="F8" s="15">
        <v>354841</v>
      </c>
      <c r="G8" s="17">
        <f>ROUND(F8*$C$8/12,2)</f>
        <v>31155039.800000001</v>
      </c>
      <c r="H8" s="15">
        <v>11592</v>
      </c>
      <c r="I8" s="17">
        <f>ROUND(H8*$C$8/12,2)</f>
        <v>1017777.6</v>
      </c>
      <c r="J8" s="15">
        <v>139790</v>
      </c>
      <c r="K8" s="17">
        <f>ROUND(J8*$C$8/12,2)</f>
        <v>12273562</v>
      </c>
      <c r="L8" s="15">
        <v>93315</v>
      </c>
      <c r="M8" s="40">
        <f>ROUND(L8*$C$8/12,2)</f>
        <v>8193057</v>
      </c>
    </row>
    <row r="9" spans="2:15" s="23" customFormat="1" ht="20.25" x14ac:dyDescent="0.3">
      <c r="B9" s="19" t="s">
        <v>14</v>
      </c>
      <c r="C9" s="20"/>
      <c r="D9" s="21">
        <f t="shared" ref="D9:M9" si="0">D8</f>
        <v>599538</v>
      </c>
      <c r="E9" s="22">
        <f t="shared" si="0"/>
        <v>52639436.400000006</v>
      </c>
      <c r="F9" s="21">
        <f t="shared" si="0"/>
        <v>354841</v>
      </c>
      <c r="G9" s="22">
        <f t="shared" si="0"/>
        <v>31155039.800000001</v>
      </c>
      <c r="H9" s="21">
        <f t="shared" si="0"/>
        <v>11592</v>
      </c>
      <c r="I9" s="22">
        <f t="shared" si="0"/>
        <v>1017777.6</v>
      </c>
      <c r="J9" s="21">
        <f t="shared" si="0"/>
        <v>139790</v>
      </c>
      <c r="K9" s="22">
        <f t="shared" si="0"/>
        <v>12273562</v>
      </c>
      <c r="L9" s="21">
        <f t="shared" si="0"/>
        <v>93315</v>
      </c>
      <c r="M9" s="38">
        <f t="shared" si="0"/>
        <v>8193057</v>
      </c>
    </row>
    <row r="10" spans="2:15" ht="30.6" customHeight="1" x14ac:dyDescent="0.3">
      <c r="B10" s="9" t="s">
        <v>15</v>
      </c>
      <c r="C10" s="14"/>
      <c r="D10" s="24">
        <v>266699.7723878494</v>
      </c>
      <c r="E10" s="25"/>
      <c r="F10" s="24"/>
      <c r="G10" s="24"/>
      <c r="H10" s="24"/>
      <c r="I10" s="24"/>
      <c r="J10" s="24"/>
      <c r="K10" s="24"/>
      <c r="L10" s="24"/>
      <c r="M10" s="39"/>
    </row>
    <row r="11" spans="2:15" ht="105.6" customHeight="1" x14ac:dyDescent="0.3">
      <c r="B11" s="13" t="s">
        <v>16</v>
      </c>
      <c r="C11" s="14">
        <v>1249.3599999999999</v>
      </c>
      <c r="D11" s="15">
        <f>F11+H11+J11+L11</f>
        <v>254336</v>
      </c>
      <c r="E11" s="16">
        <f>G11+I11+K11+M11</f>
        <v>26479768.75</v>
      </c>
      <c r="F11" s="15">
        <v>137147</v>
      </c>
      <c r="G11" s="17">
        <f>ROUND(F11*$C$11/12,2)</f>
        <v>14278831.33</v>
      </c>
      <c r="H11" s="15">
        <v>48</v>
      </c>
      <c r="I11" s="17">
        <f>ROUND(H11*$C$11/12,2)</f>
        <v>4997.4399999999996</v>
      </c>
      <c r="J11" s="15">
        <v>116314</v>
      </c>
      <c r="K11" s="17">
        <f>ROUND(J11*$C$11/12,2)</f>
        <v>12109838.25</v>
      </c>
      <c r="L11" s="15">
        <v>827</v>
      </c>
      <c r="M11" s="40">
        <f>ROUND(L11*$C$11/12,2)</f>
        <v>86101.73</v>
      </c>
      <c r="N11" s="26"/>
      <c r="O11" s="18"/>
    </row>
    <row r="12" spans="2:15" s="23" customFormat="1" ht="41.25" customHeight="1" x14ac:dyDescent="0.3">
      <c r="B12" s="19" t="s">
        <v>17</v>
      </c>
      <c r="C12" s="20"/>
      <c r="D12" s="21">
        <f>D11</f>
        <v>254336</v>
      </c>
      <c r="E12" s="22">
        <f t="shared" ref="E12:M12" si="1">E11</f>
        <v>26479768.75</v>
      </c>
      <c r="F12" s="21">
        <f t="shared" si="1"/>
        <v>137147</v>
      </c>
      <c r="G12" s="22">
        <f t="shared" si="1"/>
        <v>14278831.33</v>
      </c>
      <c r="H12" s="21">
        <f t="shared" si="1"/>
        <v>48</v>
      </c>
      <c r="I12" s="22">
        <f t="shared" si="1"/>
        <v>4997.4399999999996</v>
      </c>
      <c r="J12" s="21">
        <f t="shared" si="1"/>
        <v>116314</v>
      </c>
      <c r="K12" s="38">
        <f t="shared" si="1"/>
        <v>12109838.25</v>
      </c>
      <c r="L12" s="21">
        <f t="shared" si="1"/>
        <v>827</v>
      </c>
      <c r="M12" s="38">
        <f t="shared" si="1"/>
        <v>86101.73</v>
      </c>
    </row>
    <row r="13" spans="2:15" ht="20.25" x14ac:dyDescent="0.3">
      <c r="B13" s="9" t="s">
        <v>18</v>
      </c>
      <c r="C13" s="14"/>
      <c r="D13" s="24">
        <v>71862.075122512993</v>
      </c>
      <c r="E13" s="27"/>
      <c r="F13" s="28"/>
      <c r="G13" s="24"/>
      <c r="H13" s="24"/>
      <c r="I13" s="24"/>
      <c r="J13" s="24"/>
      <c r="K13" s="39"/>
      <c r="L13" s="24"/>
      <c r="M13" s="39"/>
    </row>
    <row r="14" spans="2:15" ht="70.150000000000006" customHeight="1" x14ac:dyDescent="0.3">
      <c r="B14" s="13" t="s">
        <v>19</v>
      </c>
      <c r="C14" s="14">
        <v>604.95000000000005</v>
      </c>
      <c r="D14" s="15">
        <f>F14+H14+J14+L14</f>
        <v>68195</v>
      </c>
      <c r="E14" s="16">
        <f>G14+I14+K14+M14</f>
        <v>3437880.4400000004</v>
      </c>
      <c r="F14" s="15">
        <v>52932</v>
      </c>
      <c r="G14" s="17">
        <f>ROUND(F14*$C$14/12,2)</f>
        <v>2668434.4500000002</v>
      </c>
      <c r="H14" s="15">
        <v>27</v>
      </c>
      <c r="I14" s="17">
        <f>ROUND(H14*$C$14/12,2)</f>
        <v>1361.14</v>
      </c>
      <c r="J14" s="15">
        <v>14920</v>
      </c>
      <c r="K14" s="40">
        <f>ROUND(J14*$C$14/12,2)</f>
        <v>752154.5</v>
      </c>
      <c r="L14" s="15">
        <v>316</v>
      </c>
      <c r="M14" s="40">
        <f>ROUND(L14*$C$14/12,2)</f>
        <v>15930.35</v>
      </c>
    </row>
    <row r="15" spans="2:15" s="23" customFormat="1" ht="20.25" x14ac:dyDescent="0.3">
      <c r="B15" s="19" t="s">
        <v>20</v>
      </c>
      <c r="C15" s="20"/>
      <c r="D15" s="21">
        <f>D14</f>
        <v>68195</v>
      </c>
      <c r="E15" s="22">
        <f t="shared" ref="E15:M15" si="2">E14</f>
        <v>3437880.4400000004</v>
      </c>
      <c r="F15" s="21">
        <f t="shared" si="2"/>
        <v>52932</v>
      </c>
      <c r="G15" s="22">
        <f t="shared" si="2"/>
        <v>2668434.4500000002</v>
      </c>
      <c r="H15" s="21">
        <f t="shared" si="2"/>
        <v>27</v>
      </c>
      <c r="I15" s="22">
        <f t="shared" si="2"/>
        <v>1361.14</v>
      </c>
      <c r="J15" s="21">
        <f t="shared" si="2"/>
        <v>14920</v>
      </c>
      <c r="K15" s="38">
        <f t="shared" si="2"/>
        <v>752154.5</v>
      </c>
      <c r="L15" s="21">
        <f t="shared" si="2"/>
        <v>316</v>
      </c>
      <c r="M15" s="38">
        <f t="shared" si="2"/>
        <v>15930.35</v>
      </c>
    </row>
    <row r="16" spans="2:15" ht="20.25" x14ac:dyDescent="0.3">
      <c r="B16" s="9" t="s">
        <v>21</v>
      </c>
      <c r="C16" s="14"/>
      <c r="D16" s="24">
        <v>37460.106409215477</v>
      </c>
      <c r="E16" s="27"/>
      <c r="F16" s="24"/>
      <c r="G16" s="24"/>
      <c r="H16" s="24"/>
      <c r="I16" s="24"/>
      <c r="J16" s="24"/>
      <c r="K16" s="39"/>
      <c r="L16" s="24"/>
      <c r="M16" s="39"/>
    </row>
    <row r="17" spans="2:13" ht="64.900000000000006" customHeight="1" x14ac:dyDescent="0.3">
      <c r="B17" s="13" t="s">
        <v>22</v>
      </c>
      <c r="C17" s="14">
        <v>604.95000000000005</v>
      </c>
      <c r="D17" s="15">
        <f>F17+H17+J17+L17</f>
        <v>34999</v>
      </c>
      <c r="E17" s="16">
        <f>G17+I17+K17+M17</f>
        <v>1764387.0999999999</v>
      </c>
      <c r="F17" s="15">
        <v>24515</v>
      </c>
      <c r="G17" s="17">
        <f>ROUND(F17*$C$17/12,2)</f>
        <v>1235862.44</v>
      </c>
      <c r="H17" s="15">
        <v>7</v>
      </c>
      <c r="I17" s="17">
        <f>ROUND(H17*$C$17/12,2)</f>
        <v>352.89</v>
      </c>
      <c r="J17" s="15">
        <v>10238</v>
      </c>
      <c r="K17" s="40">
        <f>ROUND(J17*$C$17/12,2)</f>
        <v>516123.18</v>
      </c>
      <c r="L17" s="15">
        <v>239</v>
      </c>
      <c r="M17" s="40">
        <f>ROUND(L17*$C$17/12,2)</f>
        <v>12048.59</v>
      </c>
    </row>
    <row r="18" spans="2:13" s="23" customFormat="1" ht="20.25" x14ac:dyDescent="0.3">
      <c r="B18" s="19" t="s">
        <v>23</v>
      </c>
      <c r="C18" s="20"/>
      <c r="D18" s="21">
        <f>D17</f>
        <v>34999</v>
      </c>
      <c r="E18" s="22">
        <f t="shared" ref="E18:M18" si="3">E17</f>
        <v>1764387.0999999999</v>
      </c>
      <c r="F18" s="21">
        <f t="shared" si="3"/>
        <v>24515</v>
      </c>
      <c r="G18" s="22">
        <f t="shared" si="3"/>
        <v>1235862.44</v>
      </c>
      <c r="H18" s="21">
        <f t="shared" si="3"/>
        <v>7</v>
      </c>
      <c r="I18" s="22">
        <f t="shared" si="3"/>
        <v>352.89</v>
      </c>
      <c r="J18" s="21">
        <f t="shared" si="3"/>
        <v>10238</v>
      </c>
      <c r="K18" s="38">
        <f t="shared" si="3"/>
        <v>516123.18</v>
      </c>
      <c r="L18" s="21">
        <f t="shared" si="3"/>
        <v>239</v>
      </c>
      <c r="M18" s="38">
        <f t="shared" si="3"/>
        <v>12048.59</v>
      </c>
    </row>
    <row r="19" spans="2:13" ht="20.25" x14ac:dyDescent="0.3">
      <c r="B19" s="9" t="s">
        <v>24</v>
      </c>
      <c r="C19" s="14"/>
      <c r="D19" s="24">
        <v>24070.872252121604</v>
      </c>
      <c r="E19" s="27"/>
      <c r="F19" s="24"/>
      <c r="G19" s="24"/>
      <c r="H19" s="24"/>
      <c r="I19" s="24"/>
      <c r="J19" s="24"/>
      <c r="K19" s="39"/>
      <c r="L19" s="24"/>
      <c r="M19" s="39"/>
    </row>
    <row r="20" spans="2:13" ht="101.25" x14ac:dyDescent="0.3">
      <c r="B20" s="29" t="s">
        <v>25</v>
      </c>
      <c r="C20" s="14">
        <v>511.48</v>
      </c>
      <c r="D20" s="15">
        <f>F20+H20+J20+L20</f>
        <v>23220</v>
      </c>
      <c r="E20" s="16">
        <f>G20+I20+K20+M20</f>
        <v>989713.79999999993</v>
      </c>
      <c r="F20" s="15">
        <v>13773</v>
      </c>
      <c r="G20" s="17">
        <f>ROUND(F20*$C$20/12,2)</f>
        <v>587051.17000000004</v>
      </c>
      <c r="H20" s="15">
        <v>18</v>
      </c>
      <c r="I20" s="17">
        <f>ROUND(H20*$C$20/12,2)</f>
        <v>767.22</v>
      </c>
      <c r="J20" s="15">
        <v>9243</v>
      </c>
      <c r="K20" s="40">
        <f>ROUND(J20*$C$20/12,2)</f>
        <v>393967.47</v>
      </c>
      <c r="L20" s="15">
        <v>186</v>
      </c>
      <c r="M20" s="40">
        <f>ROUND(L20*$C$20/12,2)</f>
        <v>7927.94</v>
      </c>
    </row>
    <row r="21" spans="2:13" s="23" customFormat="1" ht="20.25" x14ac:dyDescent="0.3">
      <c r="B21" s="19" t="s">
        <v>26</v>
      </c>
      <c r="C21" s="20"/>
      <c r="D21" s="21">
        <f>D20</f>
        <v>23220</v>
      </c>
      <c r="E21" s="22">
        <f t="shared" ref="E21:M21" si="4">E20</f>
        <v>989713.79999999993</v>
      </c>
      <c r="F21" s="21">
        <f t="shared" si="4"/>
        <v>13773</v>
      </c>
      <c r="G21" s="22">
        <f t="shared" si="4"/>
        <v>587051.17000000004</v>
      </c>
      <c r="H21" s="21">
        <f t="shared" si="4"/>
        <v>18</v>
      </c>
      <c r="I21" s="22">
        <f t="shared" si="4"/>
        <v>767.22</v>
      </c>
      <c r="J21" s="21">
        <f t="shared" si="4"/>
        <v>9243</v>
      </c>
      <c r="K21" s="38">
        <f t="shared" si="4"/>
        <v>393967.47</v>
      </c>
      <c r="L21" s="21">
        <f t="shared" si="4"/>
        <v>186</v>
      </c>
      <c r="M21" s="38">
        <f t="shared" si="4"/>
        <v>7927.94</v>
      </c>
    </row>
    <row r="22" spans="2:13" ht="20.25" x14ac:dyDescent="0.3">
      <c r="B22" s="9" t="s">
        <v>27</v>
      </c>
      <c r="C22" s="14"/>
      <c r="D22" s="24">
        <v>2796.0116076964205</v>
      </c>
      <c r="E22" s="27"/>
      <c r="F22" s="24"/>
      <c r="G22" s="24"/>
      <c r="H22" s="24"/>
      <c r="I22" s="24"/>
      <c r="J22" s="24"/>
      <c r="K22" s="39"/>
      <c r="L22" s="24"/>
      <c r="M22" s="39"/>
    </row>
    <row r="23" spans="2:13" ht="101.25" x14ac:dyDescent="0.3">
      <c r="B23" s="29" t="s">
        <v>28</v>
      </c>
      <c r="C23" s="14">
        <v>1053.5999999999999</v>
      </c>
      <c r="D23" s="15">
        <f>F23+H23+J23+L23</f>
        <v>2553</v>
      </c>
      <c r="E23" s="16">
        <f>G23+I23+K23+M23</f>
        <v>224153.4</v>
      </c>
      <c r="F23" s="15">
        <v>2427</v>
      </c>
      <c r="G23" s="17">
        <f>ROUND(F23*$C$23/12,2)</f>
        <v>213090.6</v>
      </c>
      <c r="H23" s="15">
        <v>4</v>
      </c>
      <c r="I23" s="17">
        <f>ROUND(H23*$C$23/12,2)</f>
        <v>351.2</v>
      </c>
      <c r="J23" s="15">
        <v>86</v>
      </c>
      <c r="K23" s="40">
        <f>ROUND(J23*$C$23/12,2)</f>
        <v>7550.8</v>
      </c>
      <c r="L23" s="15">
        <v>36</v>
      </c>
      <c r="M23" s="40">
        <f>ROUND(L23*$C$23/12,2)</f>
        <v>3160.8</v>
      </c>
    </row>
    <row r="24" spans="2:13" s="23" customFormat="1" ht="20.25" x14ac:dyDescent="0.3">
      <c r="B24" s="19" t="s">
        <v>29</v>
      </c>
      <c r="C24" s="20"/>
      <c r="D24" s="21">
        <f>D23</f>
        <v>2553</v>
      </c>
      <c r="E24" s="22">
        <f t="shared" ref="E24:M24" si="5">E23</f>
        <v>224153.4</v>
      </c>
      <c r="F24" s="21">
        <f t="shared" si="5"/>
        <v>2427</v>
      </c>
      <c r="G24" s="22">
        <f t="shared" si="5"/>
        <v>213090.6</v>
      </c>
      <c r="H24" s="21">
        <f t="shared" si="5"/>
        <v>4</v>
      </c>
      <c r="I24" s="22">
        <f t="shared" si="5"/>
        <v>351.2</v>
      </c>
      <c r="J24" s="21">
        <f t="shared" si="5"/>
        <v>86</v>
      </c>
      <c r="K24" s="38">
        <f t="shared" si="5"/>
        <v>7550.8</v>
      </c>
      <c r="L24" s="21">
        <f t="shared" si="5"/>
        <v>36</v>
      </c>
      <c r="M24" s="38">
        <f t="shared" si="5"/>
        <v>3160.8</v>
      </c>
    </row>
    <row r="25" spans="2:13" ht="20.25" x14ac:dyDescent="0.3">
      <c r="B25" s="9" t="s">
        <v>30</v>
      </c>
      <c r="C25" s="14"/>
      <c r="D25" s="24">
        <v>31870.16355960217</v>
      </c>
      <c r="E25" s="27"/>
      <c r="F25" s="24"/>
      <c r="G25" s="24"/>
      <c r="H25" s="24"/>
      <c r="I25" s="24"/>
      <c r="J25" s="24"/>
      <c r="K25" s="39"/>
      <c r="L25" s="24"/>
      <c r="M25" s="39"/>
    </row>
    <row r="26" spans="2:13" ht="101.25" x14ac:dyDescent="0.3">
      <c r="B26" s="29" t="s">
        <v>31</v>
      </c>
      <c r="C26" s="14">
        <v>706.21</v>
      </c>
      <c r="D26" s="15">
        <f>F26+H26+J26+L26</f>
        <v>30260</v>
      </c>
      <c r="E26" s="16">
        <f>G26+I26+K26+M26</f>
        <v>1780826.22</v>
      </c>
      <c r="F26" s="15">
        <v>17125</v>
      </c>
      <c r="G26" s="17">
        <f>ROUND(F26*$C$26/12,2)</f>
        <v>1007820.52</v>
      </c>
      <c r="H26" s="15">
        <v>14</v>
      </c>
      <c r="I26" s="17">
        <f>ROUND(H26*$C$26/12,2)</f>
        <v>823.91</v>
      </c>
      <c r="J26" s="15">
        <v>12968</v>
      </c>
      <c r="K26" s="40">
        <f>ROUND(J26*$C$26/12,2)</f>
        <v>763177.61</v>
      </c>
      <c r="L26" s="15">
        <v>153</v>
      </c>
      <c r="M26" s="40">
        <f>ROUND(L26*$C$26/12,2)</f>
        <v>9004.18</v>
      </c>
    </row>
    <row r="27" spans="2:13" s="23" customFormat="1" ht="40.5" x14ac:dyDescent="0.3">
      <c r="B27" s="19" t="s">
        <v>32</v>
      </c>
      <c r="C27" s="20"/>
      <c r="D27" s="21">
        <f>D26</f>
        <v>30260</v>
      </c>
      <c r="E27" s="22">
        <f t="shared" ref="E27:M27" si="6">E26</f>
        <v>1780826.22</v>
      </c>
      <c r="F27" s="21">
        <f t="shared" si="6"/>
        <v>17125</v>
      </c>
      <c r="G27" s="22">
        <f t="shared" si="6"/>
        <v>1007820.52</v>
      </c>
      <c r="H27" s="21">
        <f t="shared" si="6"/>
        <v>14</v>
      </c>
      <c r="I27" s="22">
        <f t="shared" si="6"/>
        <v>823.91</v>
      </c>
      <c r="J27" s="21">
        <f t="shared" si="6"/>
        <v>12968</v>
      </c>
      <c r="K27" s="38">
        <f t="shared" si="6"/>
        <v>763177.61</v>
      </c>
      <c r="L27" s="21">
        <f t="shared" si="6"/>
        <v>153</v>
      </c>
      <c r="M27" s="38">
        <f t="shared" si="6"/>
        <v>9004.18</v>
      </c>
    </row>
    <row r="28" spans="2:13" ht="20.25" x14ac:dyDescent="0.3">
      <c r="B28" s="9" t="s">
        <v>33</v>
      </c>
      <c r="C28" s="14"/>
      <c r="D28" s="24">
        <v>26421.685582997314</v>
      </c>
      <c r="E28" s="27"/>
      <c r="F28" s="24"/>
      <c r="G28" s="24"/>
      <c r="H28" s="24"/>
      <c r="I28" s="24"/>
      <c r="J28" s="24"/>
      <c r="K28" s="39"/>
      <c r="L28" s="24"/>
      <c r="M28" s="39"/>
    </row>
    <row r="29" spans="2:13" ht="75" x14ac:dyDescent="0.3">
      <c r="B29" s="13" t="s">
        <v>34</v>
      </c>
      <c r="C29" s="14">
        <v>511.48</v>
      </c>
      <c r="D29" s="15">
        <f>F29+H29+J29+L29</f>
        <v>25061</v>
      </c>
      <c r="E29" s="16">
        <f>G29+I29+K29+M29</f>
        <v>1068183.3599999999</v>
      </c>
      <c r="F29" s="15">
        <v>23724</v>
      </c>
      <c r="G29" s="17">
        <f>ROUND(F29*$C$29/12,2)</f>
        <v>1011195.96</v>
      </c>
      <c r="H29" s="15">
        <v>39</v>
      </c>
      <c r="I29" s="17">
        <f>ROUND(H29*$C$29/12,2)</f>
        <v>1662.31</v>
      </c>
      <c r="J29" s="15">
        <v>936</v>
      </c>
      <c r="K29" s="40">
        <f>ROUND(J29*$C$29/12,2)</f>
        <v>39895.440000000002</v>
      </c>
      <c r="L29" s="15">
        <v>362</v>
      </c>
      <c r="M29" s="40">
        <f>ROUND(L29*$C$29/12,2)</f>
        <v>15429.65</v>
      </c>
    </row>
    <row r="30" spans="2:13" s="23" customFormat="1" ht="20.25" x14ac:dyDescent="0.3">
      <c r="B30" s="19" t="s">
        <v>35</v>
      </c>
      <c r="C30" s="20"/>
      <c r="D30" s="21">
        <f>D29</f>
        <v>25061</v>
      </c>
      <c r="E30" s="22">
        <f t="shared" ref="E30:M30" si="7">E29</f>
        <v>1068183.3599999999</v>
      </c>
      <c r="F30" s="21">
        <f t="shared" si="7"/>
        <v>23724</v>
      </c>
      <c r="G30" s="22">
        <f t="shared" si="7"/>
        <v>1011195.96</v>
      </c>
      <c r="H30" s="21">
        <f t="shared" si="7"/>
        <v>39</v>
      </c>
      <c r="I30" s="22">
        <f t="shared" si="7"/>
        <v>1662.31</v>
      </c>
      <c r="J30" s="21">
        <f t="shared" si="7"/>
        <v>936</v>
      </c>
      <c r="K30" s="38">
        <f t="shared" si="7"/>
        <v>39895.440000000002</v>
      </c>
      <c r="L30" s="21">
        <f t="shared" si="7"/>
        <v>362</v>
      </c>
      <c r="M30" s="38">
        <f t="shared" si="7"/>
        <v>15429.65</v>
      </c>
    </row>
    <row r="31" spans="2:13" ht="40.5" x14ac:dyDescent="0.3">
      <c r="B31" s="9" t="s">
        <v>36</v>
      </c>
      <c r="C31" s="14"/>
      <c r="D31" s="15"/>
      <c r="E31" s="27"/>
      <c r="F31" s="24"/>
      <c r="G31" s="24"/>
      <c r="H31" s="24"/>
      <c r="I31" s="24"/>
      <c r="J31" s="24"/>
      <c r="K31" s="39"/>
      <c r="L31" s="24"/>
      <c r="M31" s="39"/>
    </row>
    <row r="32" spans="2:13" ht="75" x14ac:dyDescent="0.3">
      <c r="B32" s="30" t="s">
        <v>37</v>
      </c>
      <c r="C32" s="14">
        <v>511.48</v>
      </c>
      <c r="D32" s="15">
        <f>F32+H32+J32+L32</f>
        <v>13967</v>
      </c>
      <c r="E32" s="16">
        <f>G32+I32+K32+M32</f>
        <v>595320.11</v>
      </c>
      <c r="F32" s="31">
        <v>8384</v>
      </c>
      <c r="G32" s="16">
        <f>ROUND(F32*$C$32/12,2)</f>
        <v>357354.03</v>
      </c>
      <c r="H32" s="31">
        <v>1103</v>
      </c>
      <c r="I32" s="16">
        <f>ROUND(H32*$C$32/12,2)</f>
        <v>47013.54</v>
      </c>
      <c r="J32" s="31">
        <v>2081</v>
      </c>
      <c r="K32" s="41">
        <f>ROUND(J32*$C$32/12,2)</f>
        <v>88699.16</v>
      </c>
      <c r="L32" s="31">
        <v>2399</v>
      </c>
      <c r="M32" s="41">
        <f>ROUND(L32*$C$32/12,2)</f>
        <v>102253.38</v>
      </c>
    </row>
    <row r="33" spans="2:13" ht="85.9" customHeight="1" x14ac:dyDescent="0.3">
      <c r="B33" s="29" t="s">
        <v>38</v>
      </c>
      <c r="C33" s="14">
        <v>511.48</v>
      </c>
      <c r="D33" s="15">
        <f>F33+H33+J33+L33</f>
        <v>59548</v>
      </c>
      <c r="E33" s="16">
        <f>G33+I33+K33+M33</f>
        <v>2538134.25</v>
      </c>
      <c r="F33" s="31">
        <v>35740</v>
      </c>
      <c r="G33" s="16">
        <f>ROUND(F33*$C$33/12,2)</f>
        <v>1523357.93</v>
      </c>
      <c r="H33" s="31">
        <v>4713</v>
      </c>
      <c r="I33" s="16">
        <f>ROUND(H33*$C$33/12,2)</f>
        <v>200883.77</v>
      </c>
      <c r="J33" s="31">
        <v>8868</v>
      </c>
      <c r="K33" s="41">
        <f>ROUND(J33*$C$33/12,2)</f>
        <v>377983.72</v>
      </c>
      <c r="L33" s="31">
        <v>10227</v>
      </c>
      <c r="M33" s="41">
        <f>ROUND(L33*$C$33/12,2)</f>
        <v>435908.83</v>
      </c>
    </row>
    <row r="34" spans="2:13" s="23" customFormat="1" ht="32.450000000000003" customHeight="1" x14ac:dyDescent="0.3">
      <c r="B34" s="19" t="s">
        <v>39</v>
      </c>
      <c r="C34" s="20"/>
      <c r="D34" s="21">
        <f>D32+D33</f>
        <v>73515</v>
      </c>
      <c r="E34" s="22">
        <f t="shared" ref="E34:M34" si="8">E32+E33</f>
        <v>3133454.36</v>
      </c>
      <c r="F34" s="21">
        <f t="shared" si="8"/>
        <v>44124</v>
      </c>
      <c r="G34" s="22">
        <f t="shared" si="8"/>
        <v>1880711.96</v>
      </c>
      <c r="H34" s="21">
        <f t="shared" si="8"/>
        <v>5816</v>
      </c>
      <c r="I34" s="22">
        <f t="shared" si="8"/>
        <v>247897.31</v>
      </c>
      <c r="J34" s="21">
        <f t="shared" si="8"/>
        <v>10949</v>
      </c>
      <c r="K34" s="38">
        <f t="shared" si="8"/>
        <v>466682.88</v>
      </c>
      <c r="L34" s="21">
        <f t="shared" si="8"/>
        <v>12626</v>
      </c>
      <c r="M34" s="38">
        <f t="shared" si="8"/>
        <v>538162.21</v>
      </c>
    </row>
    <row r="35" spans="2:13" ht="20.25" x14ac:dyDescent="0.3">
      <c r="B35" s="9" t="s">
        <v>40</v>
      </c>
      <c r="C35" s="14"/>
      <c r="D35" s="24">
        <v>27138.371594047476</v>
      </c>
      <c r="E35" s="27"/>
      <c r="F35" s="24"/>
      <c r="G35" s="24"/>
      <c r="H35" s="24"/>
      <c r="I35" s="24"/>
      <c r="J35" s="24"/>
      <c r="K35" s="39"/>
      <c r="L35" s="24"/>
      <c r="M35" s="39"/>
    </row>
    <row r="36" spans="2:13" ht="101.25" x14ac:dyDescent="0.3">
      <c r="B36" s="29" t="s">
        <v>41</v>
      </c>
      <c r="C36" s="14">
        <v>511.48</v>
      </c>
      <c r="D36" s="15">
        <f>F36+H36+J36+L36</f>
        <v>30952</v>
      </c>
      <c r="E36" s="16">
        <f>G36+I36+K36+M36</f>
        <v>1319277.42</v>
      </c>
      <c r="F36" s="15">
        <f>15947+5203</f>
        <v>21150</v>
      </c>
      <c r="G36" s="17">
        <f>ROUND(F36*$C$36/12,2)</f>
        <v>901483.5</v>
      </c>
      <c r="H36" s="15">
        <f>5+7</f>
        <v>12</v>
      </c>
      <c r="I36" s="17">
        <f>ROUND(H36*$C$36/12,2)</f>
        <v>511.48</v>
      </c>
      <c r="J36" s="15">
        <f>9284+306</f>
        <v>9590</v>
      </c>
      <c r="K36" s="40">
        <f>ROUND(J36*$C$36/12,2)</f>
        <v>408757.77</v>
      </c>
      <c r="L36" s="15">
        <f>131+69</f>
        <v>200</v>
      </c>
      <c r="M36" s="40">
        <f>ROUND(L36*$C$36/12,2)</f>
        <v>8524.67</v>
      </c>
    </row>
    <row r="37" spans="2:13" s="23" customFormat="1" ht="40.5" x14ac:dyDescent="0.3">
      <c r="B37" s="19" t="s">
        <v>42</v>
      </c>
      <c r="C37" s="20"/>
      <c r="D37" s="21">
        <f>D36</f>
        <v>30952</v>
      </c>
      <c r="E37" s="22">
        <f t="shared" ref="E37:M37" si="9">E36</f>
        <v>1319277.42</v>
      </c>
      <c r="F37" s="21">
        <f t="shared" si="9"/>
        <v>21150</v>
      </c>
      <c r="G37" s="22">
        <f t="shared" si="9"/>
        <v>901483.5</v>
      </c>
      <c r="H37" s="21">
        <f t="shared" si="9"/>
        <v>12</v>
      </c>
      <c r="I37" s="22">
        <f t="shared" si="9"/>
        <v>511.48</v>
      </c>
      <c r="J37" s="21">
        <f t="shared" si="9"/>
        <v>9590</v>
      </c>
      <c r="K37" s="38">
        <f t="shared" si="9"/>
        <v>408757.77</v>
      </c>
      <c r="L37" s="21">
        <f t="shared" si="9"/>
        <v>200</v>
      </c>
      <c r="M37" s="38">
        <f t="shared" si="9"/>
        <v>8524.67</v>
      </c>
    </row>
    <row r="38" spans="2:13" ht="20.25" x14ac:dyDescent="0.3">
      <c r="B38" s="9" t="s">
        <v>43</v>
      </c>
      <c r="C38" s="14"/>
      <c r="D38" s="15"/>
      <c r="E38" s="27"/>
      <c r="F38" s="24"/>
      <c r="G38" s="24"/>
      <c r="H38" s="24"/>
      <c r="I38" s="24"/>
      <c r="J38" s="24"/>
      <c r="K38" s="39"/>
      <c r="L38" s="24"/>
      <c r="M38" s="39"/>
    </row>
    <row r="39" spans="2:13" ht="75" x14ac:dyDescent="0.3">
      <c r="B39" s="13" t="s">
        <v>44</v>
      </c>
      <c r="C39" s="14">
        <v>604.95000000000005</v>
      </c>
      <c r="D39" s="15">
        <f>F39+H39+J39+L39</f>
        <v>41585</v>
      </c>
      <c r="E39" s="16">
        <f>G39+I39+K39+M39</f>
        <v>2096403.83</v>
      </c>
      <c r="F39" s="15">
        <v>20086</v>
      </c>
      <c r="G39" s="17">
        <f>ROUND(F39*$C$39/12,2)</f>
        <v>1012585.48</v>
      </c>
      <c r="H39" s="15">
        <v>14</v>
      </c>
      <c r="I39" s="17">
        <f>ROUND(H39*$C$39/12,2)</f>
        <v>705.78</v>
      </c>
      <c r="J39" s="15">
        <v>21286</v>
      </c>
      <c r="K39" s="40">
        <f>ROUND(J39*$C$39/12,2)</f>
        <v>1073080.48</v>
      </c>
      <c r="L39" s="15">
        <v>199</v>
      </c>
      <c r="M39" s="40">
        <f>ROUND(L39*$C$39/12,2)</f>
        <v>10032.09</v>
      </c>
    </row>
    <row r="40" spans="2:13" s="23" customFormat="1" ht="40.5" x14ac:dyDescent="0.3">
      <c r="B40" s="19" t="s">
        <v>45</v>
      </c>
      <c r="C40" s="20"/>
      <c r="D40" s="21">
        <f>D39</f>
        <v>41585</v>
      </c>
      <c r="E40" s="22">
        <f t="shared" ref="E40:M40" si="10">E39</f>
        <v>2096403.83</v>
      </c>
      <c r="F40" s="21">
        <f t="shared" si="10"/>
        <v>20086</v>
      </c>
      <c r="G40" s="22">
        <f t="shared" si="10"/>
        <v>1012585.48</v>
      </c>
      <c r="H40" s="21">
        <f t="shared" si="10"/>
        <v>14</v>
      </c>
      <c r="I40" s="22">
        <f t="shared" si="10"/>
        <v>705.78</v>
      </c>
      <c r="J40" s="21">
        <f t="shared" si="10"/>
        <v>21286</v>
      </c>
      <c r="K40" s="38">
        <f t="shared" si="10"/>
        <v>1073080.48</v>
      </c>
      <c r="L40" s="21">
        <f t="shared" si="10"/>
        <v>199</v>
      </c>
      <c r="M40" s="38">
        <f t="shared" si="10"/>
        <v>10032.09</v>
      </c>
    </row>
    <row r="41" spans="2:13" ht="20.25" x14ac:dyDescent="0.3">
      <c r="B41" s="9" t="s">
        <v>46</v>
      </c>
      <c r="C41" s="14"/>
      <c r="D41" s="24">
        <v>35144.659296591875</v>
      </c>
      <c r="E41" s="27"/>
      <c r="F41" s="24"/>
      <c r="G41" s="24"/>
      <c r="H41" s="24"/>
      <c r="I41" s="24"/>
      <c r="J41" s="24"/>
      <c r="K41" s="39"/>
      <c r="L41" s="24"/>
      <c r="M41" s="39"/>
    </row>
    <row r="42" spans="2:13" ht="75" x14ac:dyDescent="0.3">
      <c r="B42" s="13" t="s">
        <v>47</v>
      </c>
      <c r="C42" s="14">
        <v>706.21</v>
      </c>
      <c r="D42" s="15">
        <f>F42+H42+J42+L42</f>
        <v>32914</v>
      </c>
      <c r="E42" s="16">
        <f>G42+I42+K42+M42</f>
        <v>1937016.32</v>
      </c>
      <c r="F42" s="15">
        <v>21697</v>
      </c>
      <c r="G42" s="17">
        <f>ROUND(F42*$C$42/12,2)</f>
        <v>1276886.53</v>
      </c>
      <c r="H42" s="15">
        <v>15</v>
      </c>
      <c r="I42" s="17">
        <f>ROUND(H42*$C$42/12,2)</f>
        <v>882.76</v>
      </c>
      <c r="J42" s="15">
        <v>11103</v>
      </c>
      <c r="K42" s="40">
        <f>ROUND(J42*$C$42/12,2)</f>
        <v>653420.80000000005</v>
      </c>
      <c r="L42" s="15">
        <v>99</v>
      </c>
      <c r="M42" s="40">
        <f>ROUND(L42*$C$42/12,2)</f>
        <v>5826.23</v>
      </c>
    </row>
    <row r="43" spans="2:13" ht="21" hidden="1" x14ac:dyDescent="0.4">
      <c r="B43" s="29"/>
      <c r="C43" s="14"/>
      <c r="D43" s="15"/>
      <c r="E43" s="16" t="e">
        <f>G43+I43+K43+M43</f>
        <v>#REF!</v>
      </c>
      <c r="F43" s="15"/>
      <c r="G43" s="17" t="e">
        <f>ROUND(#REF!*F43*#REF!/12,2)</f>
        <v>#REF!</v>
      </c>
      <c r="H43" s="15">
        <v>0</v>
      </c>
      <c r="I43" s="17" t="e">
        <f>ROUND(#REF!*H43*#REF!/12,2)</f>
        <v>#REF!</v>
      </c>
      <c r="J43" s="15">
        <v>0</v>
      </c>
      <c r="K43" s="40" t="e">
        <f>ROUND(#REF!*J43*#REF!/12,2)</f>
        <v>#REF!</v>
      </c>
      <c r="L43" s="15">
        <v>0</v>
      </c>
      <c r="M43" s="40" t="e">
        <f>ROUND(#REF!*L43*#REF!/12,2)</f>
        <v>#REF!</v>
      </c>
    </row>
    <row r="44" spans="2:13" s="23" customFormat="1" ht="20.25" x14ac:dyDescent="0.3">
      <c r="B44" s="19" t="s">
        <v>48</v>
      </c>
      <c r="C44" s="20"/>
      <c r="D44" s="21">
        <f>D42</f>
        <v>32914</v>
      </c>
      <c r="E44" s="22">
        <f t="shared" ref="E44:M44" si="11">E42</f>
        <v>1937016.32</v>
      </c>
      <c r="F44" s="21">
        <f t="shared" si="11"/>
        <v>21697</v>
      </c>
      <c r="G44" s="22">
        <f t="shared" si="11"/>
        <v>1276886.53</v>
      </c>
      <c r="H44" s="21">
        <f t="shared" si="11"/>
        <v>15</v>
      </c>
      <c r="I44" s="22">
        <f t="shared" si="11"/>
        <v>882.76</v>
      </c>
      <c r="J44" s="21">
        <f t="shared" si="11"/>
        <v>11103</v>
      </c>
      <c r="K44" s="38">
        <f t="shared" si="11"/>
        <v>653420.80000000005</v>
      </c>
      <c r="L44" s="21">
        <f t="shared" si="11"/>
        <v>99</v>
      </c>
      <c r="M44" s="38">
        <f t="shared" si="11"/>
        <v>5826.23</v>
      </c>
    </row>
    <row r="45" spans="2:13" ht="20.25" x14ac:dyDescent="0.3">
      <c r="B45" s="9" t="s">
        <v>49</v>
      </c>
      <c r="C45" s="14"/>
      <c r="D45" s="24">
        <v>54371.399831063842</v>
      </c>
      <c r="E45" s="27"/>
      <c r="F45" s="24"/>
      <c r="G45" s="24"/>
      <c r="H45" s="24"/>
      <c r="I45" s="24"/>
      <c r="J45" s="24"/>
      <c r="K45" s="39"/>
      <c r="L45" s="24"/>
      <c r="M45" s="39"/>
    </row>
    <row r="46" spans="2:13" ht="75" x14ac:dyDescent="0.3">
      <c r="B46" s="13" t="s">
        <v>50</v>
      </c>
      <c r="C46" s="14">
        <v>511.48</v>
      </c>
      <c r="D46" s="15">
        <f>F46+H46+J46+L46</f>
        <v>52020</v>
      </c>
      <c r="E46" s="16">
        <f>G46+I46+K46+M46</f>
        <v>2217265.7999999998</v>
      </c>
      <c r="F46" s="15">
        <v>42739</v>
      </c>
      <c r="G46" s="17">
        <f>ROUND(F46*$C$46/12,2)</f>
        <v>1821678.64</v>
      </c>
      <c r="H46" s="15">
        <v>103</v>
      </c>
      <c r="I46" s="17">
        <f>ROUND(H46*$C$46/12,2)</f>
        <v>4390.2</v>
      </c>
      <c r="J46" s="15">
        <v>1766</v>
      </c>
      <c r="K46" s="40">
        <f>ROUND(J46*$C$46/12,2)</f>
        <v>75272.81</v>
      </c>
      <c r="L46" s="15">
        <v>7412</v>
      </c>
      <c r="M46" s="40">
        <f>ROUND(L46*$C$46/12,2)</f>
        <v>315924.15000000002</v>
      </c>
    </row>
    <row r="47" spans="2:13" ht="21" hidden="1" x14ac:dyDescent="0.4">
      <c r="B47" s="29"/>
      <c r="C47" s="14"/>
      <c r="D47" s="15"/>
      <c r="E47" s="16" t="e">
        <f>G47+I47+K47+M47</f>
        <v>#REF!</v>
      </c>
      <c r="F47" s="15">
        <v>0</v>
      </c>
      <c r="G47" s="17" t="e">
        <f>ROUND(#REF!*F47*#REF!/12,2)</f>
        <v>#REF!</v>
      </c>
      <c r="H47" s="15">
        <v>0</v>
      </c>
      <c r="I47" s="17" t="e">
        <f>ROUND(#REF!*H47*#REF!/12,2)</f>
        <v>#REF!</v>
      </c>
      <c r="J47" s="15">
        <v>0</v>
      </c>
      <c r="K47" s="40" t="e">
        <f>ROUND(#REF!*J47*#REF!/12,2)</f>
        <v>#REF!</v>
      </c>
      <c r="L47" s="15">
        <v>0</v>
      </c>
      <c r="M47" s="40" t="e">
        <f>ROUND(#REF!*L47*#REF!/12,2)</f>
        <v>#REF!</v>
      </c>
    </row>
    <row r="48" spans="2:13" ht="21" hidden="1" x14ac:dyDescent="0.4">
      <c r="B48" s="9"/>
      <c r="C48" s="14"/>
      <c r="D48" s="15"/>
      <c r="E48" s="16" t="e">
        <f>G48+I48+K48+M48</f>
        <v>#REF!</v>
      </c>
      <c r="F48" s="15">
        <v>0</v>
      </c>
      <c r="G48" s="17" t="e">
        <f>ROUND(#REF!*F48*#REF!/12,2)</f>
        <v>#REF!</v>
      </c>
      <c r="H48" s="15">
        <v>0</v>
      </c>
      <c r="I48" s="17" t="e">
        <f>ROUND(#REF!*H48*#REF!/12,2)</f>
        <v>#REF!</v>
      </c>
      <c r="J48" s="15">
        <v>0</v>
      </c>
      <c r="K48" s="40" t="e">
        <f>ROUND(#REF!*J48*#REF!/12,2)</f>
        <v>#REF!</v>
      </c>
      <c r="L48" s="15">
        <v>0</v>
      </c>
      <c r="M48" s="40" t="e">
        <f>ROUND(#REF!*L48*#REF!/12,2)</f>
        <v>#REF!</v>
      </c>
    </row>
    <row r="49" spans="2:15" s="23" customFormat="1" ht="20.25" x14ac:dyDescent="0.3">
      <c r="B49" s="19" t="s">
        <v>51</v>
      </c>
      <c r="C49" s="20"/>
      <c r="D49" s="21">
        <f>D46</f>
        <v>52020</v>
      </c>
      <c r="E49" s="32">
        <f>E46</f>
        <v>2217265.7999999998</v>
      </c>
      <c r="F49" s="33">
        <f>F46</f>
        <v>42739</v>
      </c>
      <c r="G49" s="32">
        <f t="shared" ref="G49:M49" si="12">G46</f>
        <v>1821678.64</v>
      </c>
      <c r="H49" s="33">
        <f t="shared" si="12"/>
        <v>103</v>
      </c>
      <c r="I49" s="33">
        <f t="shared" si="12"/>
        <v>4390.2</v>
      </c>
      <c r="J49" s="33">
        <f t="shared" si="12"/>
        <v>1766</v>
      </c>
      <c r="K49" s="42">
        <f t="shared" si="12"/>
        <v>75272.81</v>
      </c>
      <c r="L49" s="33">
        <f t="shared" si="12"/>
        <v>7412</v>
      </c>
      <c r="M49" s="42">
        <f t="shared" si="12"/>
        <v>315924.15000000002</v>
      </c>
      <c r="O49" s="34"/>
    </row>
    <row r="50" spans="2:15" ht="20.25" x14ac:dyDescent="0.3">
      <c r="B50" s="9" t="s">
        <v>52</v>
      </c>
      <c r="C50" s="14"/>
      <c r="D50" s="24">
        <v>9375.1683854791063</v>
      </c>
      <c r="E50" s="27"/>
      <c r="F50" s="24"/>
      <c r="G50" s="24"/>
      <c r="H50" s="24"/>
      <c r="I50" s="24"/>
      <c r="J50" s="24"/>
      <c r="K50" s="39"/>
      <c r="L50" s="24"/>
      <c r="M50" s="39"/>
    </row>
    <row r="51" spans="2:15" ht="91.15" customHeight="1" x14ac:dyDescent="0.3">
      <c r="B51" s="29" t="s">
        <v>53</v>
      </c>
      <c r="C51" s="14">
        <v>1249.3599999999999</v>
      </c>
      <c r="D51" s="15">
        <f>F51+H51+J51+L51</f>
        <v>8504</v>
      </c>
      <c r="E51" s="16">
        <f>G51+I51+K51+M51</f>
        <v>885379.79</v>
      </c>
      <c r="F51" s="15">
        <v>8218</v>
      </c>
      <c r="G51" s="17">
        <f>ROUND(F51*$C$51/12,2)</f>
        <v>855603.37</v>
      </c>
      <c r="H51" s="15">
        <v>2</v>
      </c>
      <c r="I51" s="17">
        <f>ROUND(H51*$C$51/12,2)</f>
        <v>208.23</v>
      </c>
      <c r="J51" s="15">
        <v>213</v>
      </c>
      <c r="K51" s="40">
        <f>ROUND(J51*$C$51/12,2)</f>
        <v>22176.14</v>
      </c>
      <c r="L51" s="15">
        <v>71</v>
      </c>
      <c r="M51" s="40">
        <f>ROUND(L51*$C$51/12,2)</f>
        <v>7392.05</v>
      </c>
    </row>
    <row r="52" spans="2:15" s="23" customFormat="1" ht="20.25" x14ac:dyDescent="0.3">
      <c r="B52" s="19" t="s">
        <v>54</v>
      </c>
      <c r="C52" s="20"/>
      <c r="D52" s="21">
        <f>D51</f>
        <v>8504</v>
      </c>
      <c r="E52" s="32">
        <f>E51</f>
        <v>885379.79</v>
      </c>
      <c r="F52" s="21">
        <f>F51</f>
        <v>8218</v>
      </c>
      <c r="G52" s="22">
        <f t="shared" ref="G52:M52" si="13">G51</f>
        <v>855603.37</v>
      </c>
      <c r="H52" s="21">
        <f t="shared" si="13"/>
        <v>2</v>
      </c>
      <c r="I52" s="22">
        <f t="shared" si="13"/>
        <v>208.23</v>
      </c>
      <c r="J52" s="21">
        <f t="shared" si="13"/>
        <v>213</v>
      </c>
      <c r="K52" s="38">
        <f t="shared" si="13"/>
        <v>22176.14</v>
      </c>
      <c r="L52" s="21">
        <f t="shared" si="13"/>
        <v>71</v>
      </c>
      <c r="M52" s="38">
        <f t="shared" si="13"/>
        <v>7392.05</v>
      </c>
    </row>
    <row r="53" spans="2:15" ht="20.25" x14ac:dyDescent="0.3">
      <c r="B53" s="9" t="s">
        <v>55</v>
      </c>
      <c r="C53" s="14"/>
      <c r="D53" s="24">
        <v>38310.976013045707</v>
      </c>
      <c r="E53" s="27"/>
      <c r="F53" s="24"/>
      <c r="G53" s="24"/>
      <c r="H53" s="24"/>
      <c r="I53" s="37"/>
      <c r="J53" s="24"/>
      <c r="K53" s="39"/>
      <c r="L53" s="24"/>
      <c r="M53" s="39"/>
    </row>
    <row r="54" spans="2:15" ht="75" x14ac:dyDescent="0.3">
      <c r="B54" s="13" t="s">
        <v>56</v>
      </c>
      <c r="C54" s="14">
        <v>604.95000000000005</v>
      </c>
      <c r="D54" s="15">
        <f>F54+H54+J54+L54</f>
        <v>35088</v>
      </c>
      <c r="E54" s="16">
        <f>G54+I54+K54+M54</f>
        <v>1768873.7999999998</v>
      </c>
      <c r="F54" s="15">
        <v>25192</v>
      </c>
      <c r="G54" s="17">
        <f>ROUND(F54*$C$54/12,2)</f>
        <v>1269991.7</v>
      </c>
      <c r="H54" s="15">
        <v>15</v>
      </c>
      <c r="I54" s="17">
        <f>ROUND(H54*$C$54/12,2)</f>
        <v>756.19</v>
      </c>
      <c r="J54" s="15">
        <v>9689</v>
      </c>
      <c r="K54" s="40">
        <f>ROUND(J54*$C$54/12,2)</f>
        <v>488446.71</v>
      </c>
      <c r="L54" s="15">
        <v>192</v>
      </c>
      <c r="M54" s="40">
        <f>ROUND(L54*$C$54/12,2)</f>
        <v>9679.2000000000007</v>
      </c>
      <c r="O54" s="18"/>
    </row>
    <row r="55" spans="2:15" s="23" customFormat="1" ht="24.6" customHeight="1" x14ac:dyDescent="0.3">
      <c r="B55" s="19" t="s">
        <v>57</v>
      </c>
      <c r="C55" s="20"/>
      <c r="D55" s="21">
        <f>D54</f>
        <v>35088</v>
      </c>
      <c r="E55" s="32">
        <f>E54</f>
        <v>1768873.7999999998</v>
      </c>
      <c r="F55" s="21">
        <f>F54</f>
        <v>25192</v>
      </c>
      <c r="G55" s="21">
        <f t="shared" ref="G55:M55" si="14">G54</f>
        <v>1269991.7</v>
      </c>
      <c r="H55" s="21">
        <f t="shared" si="14"/>
        <v>15</v>
      </c>
      <c r="I55" s="22">
        <f t="shared" si="14"/>
        <v>756.19</v>
      </c>
      <c r="J55" s="21">
        <f t="shared" si="14"/>
        <v>9689</v>
      </c>
      <c r="K55" s="38">
        <f t="shared" si="14"/>
        <v>488446.71</v>
      </c>
      <c r="L55" s="21">
        <f t="shared" si="14"/>
        <v>192</v>
      </c>
      <c r="M55" s="38">
        <f t="shared" si="14"/>
        <v>9679.2000000000007</v>
      </c>
    </row>
    <row r="56" spans="2:15" ht="20.25" x14ac:dyDescent="0.3">
      <c r="B56" s="9" t="s">
        <v>58</v>
      </c>
      <c r="C56" s="14"/>
      <c r="D56" s="24">
        <v>2532.8453365851133</v>
      </c>
      <c r="E56" s="27"/>
      <c r="F56" s="24"/>
      <c r="G56" s="24"/>
      <c r="H56" s="24"/>
      <c r="I56" s="24"/>
      <c r="J56" s="24"/>
      <c r="K56" s="39"/>
      <c r="L56" s="24"/>
      <c r="M56" s="39"/>
    </row>
    <row r="57" spans="2:15" ht="84" customHeight="1" x14ac:dyDescent="0.3">
      <c r="B57" s="13" t="s">
        <v>59</v>
      </c>
      <c r="C57" s="14">
        <v>706.21</v>
      </c>
      <c r="D57" s="15">
        <f>F57+H57+J57+L57</f>
        <v>2353</v>
      </c>
      <c r="E57" s="16">
        <f>G57+I57+K57+M57</f>
        <v>138476</v>
      </c>
      <c r="F57" s="15">
        <v>2272</v>
      </c>
      <c r="G57" s="17">
        <f>ROUND(F57*$C$57/12,2)</f>
        <v>133709.09</v>
      </c>
      <c r="H57" s="15">
        <v>1</v>
      </c>
      <c r="I57" s="17">
        <f>ROUND(H57*$C$57/12,2)</f>
        <v>58.85</v>
      </c>
      <c r="J57" s="15">
        <v>63</v>
      </c>
      <c r="K57" s="40">
        <f>ROUND(J57*$C$57/12,2)</f>
        <v>3707.6</v>
      </c>
      <c r="L57" s="15">
        <v>17</v>
      </c>
      <c r="M57" s="40">
        <f>ROUND(L57*$C$57/12,2)</f>
        <v>1000.46</v>
      </c>
    </row>
    <row r="58" spans="2:15" s="23" customFormat="1" ht="40.9" customHeight="1" x14ac:dyDescent="0.3">
      <c r="B58" s="19" t="s">
        <v>60</v>
      </c>
      <c r="C58" s="20"/>
      <c r="D58" s="21">
        <f>D57</f>
        <v>2353</v>
      </c>
      <c r="E58" s="32">
        <f>E57</f>
        <v>138476</v>
      </c>
      <c r="F58" s="21">
        <f>F57</f>
        <v>2272</v>
      </c>
      <c r="G58" s="22">
        <f t="shared" ref="G58:M58" si="15">G57</f>
        <v>133709.09</v>
      </c>
      <c r="H58" s="21">
        <f t="shared" si="15"/>
        <v>1</v>
      </c>
      <c r="I58" s="22">
        <f t="shared" si="15"/>
        <v>58.85</v>
      </c>
      <c r="J58" s="21">
        <f t="shared" si="15"/>
        <v>63</v>
      </c>
      <c r="K58" s="38">
        <f t="shared" si="15"/>
        <v>3707.6</v>
      </c>
      <c r="L58" s="21">
        <f t="shared" si="15"/>
        <v>17</v>
      </c>
      <c r="M58" s="38">
        <f t="shared" si="15"/>
        <v>1000.46</v>
      </c>
    </row>
    <row r="59" spans="2:15" ht="20.25" x14ac:dyDescent="0.3">
      <c r="B59" s="9" t="s">
        <v>61</v>
      </c>
      <c r="C59" s="14"/>
      <c r="D59" s="28"/>
      <c r="E59" s="27"/>
      <c r="F59" s="24"/>
      <c r="G59" s="24"/>
      <c r="H59" s="24"/>
      <c r="I59" s="37"/>
      <c r="J59" s="24"/>
      <c r="K59" s="39"/>
      <c r="L59" s="24"/>
      <c r="M59" s="39"/>
    </row>
    <row r="60" spans="2:15" ht="87.6" customHeight="1" x14ac:dyDescent="0.3">
      <c r="B60" s="29" t="s">
        <v>62</v>
      </c>
      <c r="C60" s="14">
        <v>706.21</v>
      </c>
      <c r="D60" s="15">
        <f>F60+H60+J60+L60</f>
        <v>20178</v>
      </c>
      <c r="E60" s="16">
        <f>G60+I60+K60+M60</f>
        <v>1187492.1099999999</v>
      </c>
      <c r="F60" s="15">
        <v>18843</v>
      </c>
      <c r="G60" s="17">
        <f>ROUND(F60*$C$60/12,2)</f>
        <v>1108926.25</v>
      </c>
      <c r="H60" s="15">
        <v>24</v>
      </c>
      <c r="I60" s="17">
        <f>ROUND(H60*$C$60/12,2)</f>
        <v>1412.42</v>
      </c>
      <c r="J60" s="15">
        <v>795</v>
      </c>
      <c r="K60" s="40">
        <f>ROUND(J60*$C$60/12,2)</f>
        <v>46786.41</v>
      </c>
      <c r="L60" s="15">
        <v>516</v>
      </c>
      <c r="M60" s="40">
        <f>ROUND(L60*$C$60/12,2)</f>
        <v>30367.03</v>
      </c>
    </row>
    <row r="61" spans="2:15" s="23" customFormat="1" ht="20.25" x14ac:dyDescent="0.3">
      <c r="B61" s="19" t="s">
        <v>63</v>
      </c>
      <c r="C61" s="20"/>
      <c r="D61" s="21">
        <f t="shared" ref="D61:M61" si="16">D60</f>
        <v>20178</v>
      </c>
      <c r="E61" s="32">
        <f t="shared" si="16"/>
        <v>1187492.1099999999</v>
      </c>
      <c r="F61" s="21">
        <f t="shared" si="16"/>
        <v>18843</v>
      </c>
      <c r="G61" s="22">
        <f t="shared" si="16"/>
        <v>1108926.25</v>
      </c>
      <c r="H61" s="21">
        <f t="shared" si="16"/>
        <v>24</v>
      </c>
      <c r="I61" s="22">
        <f t="shared" si="16"/>
        <v>1412.42</v>
      </c>
      <c r="J61" s="21">
        <f t="shared" si="16"/>
        <v>795</v>
      </c>
      <c r="K61" s="38">
        <f t="shared" si="16"/>
        <v>46786.41</v>
      </c>
      <c r="L61" s="21">
        <f t="shared" si="16"/>
        <v>516</v>
      </c>
      <c r="M61" s="38">
        <f t="shared" si="16"/>
        <v>30367.03</v>
      </c>
    </row>
    <row r="62" spans="2:15" ht="20.25" x14ac:dyDescent="0.3">
      <c r="B62" s="9" t="s">
        <v>64</v>
      </c>
      <c r="C62" s="14"/>
      <c r="D62" s="24">
        <v>19728.108687340147</v>
      </c>
      <c r="E62" s="27"/>
      <c r="F62" s="24"/>
      <c r="G62" s="24"/>
      <c r="H62" s="24"/>
      <c r="I62" s="37"/>
      <c r="J62" s="24"/>
      <c r="K62" s="39"/>
      <c r="L62" s="24"/>
      <c r="M62" s="39"/>
    </row>
    <row r="63" spans="2:15" ht="64.150000000000006" customHeight="1" x14ac:dyDescent="0.3">
      <c r="B63" s="29" t="s">
        <v>65</v>
      </c>
      <c r="C63" s="14">
        <v>604.95000000000005</v>
      </c>
      <c r="D63" s="15">
        <f>F63+H63+J63+L63</f>
        <v>18762</v>
      </c>
      <c r="E63" s="16">
        <f>G63+I63+K63+M63</f>
        <v>945839.32000000007</v>
      </c>
      <c r="F63" s="15">
        <v>17465</v>
      </c>
      <c r="G63" s="17">
        <f>ROUND(F63*$C$63/12,2)</f>
        <v>880454.31</v>
      </c>
      <c r="H63" s="15">
        <v>37</v>
      </c>
      <c r="I63" s="17">
        <f>ROUND(H63*$C$63/12,2)</f>
        <v>1865.26</v>
      </c>
      <c r="J63" s="15">
        <v>1017</v>
      </c>
      <c r="K63" s="40">
        <f>ROUND(J63*$C$63/12,2)</f>
        <v>51269.51</v>
      </c>
      <c r="L63" s="15">
        <v>243</v>
      </c>
      <c r="M63" s="40">
        <f>ROUND(L63*$C$63/12,2)</f>
        <v>12250.24</v>
      </c>
    </row>
    <row r="64" spans="2:15" s="23" customFormat="1" ht="20.25" x14ac:dyDescent="0.3">
      <c r="B64" s="19" t="s">
        <v>66</v>
      </c>
      <c r="C64" s="20"/>
      <c r="D64" s="21">
        <f>D63</f>
        <v>18762</v>
      </c>
      <c r="E64" s="32">
        <f>E63</f>
        <v>945839.32000000007</v>
      </c>
      <c r="F64" s="21">
        <f>F63</f>
        <v>17465</v>
      </c>
      <c r="G64" s="22">
        <f t="shared" ref="G64:M64" si="17">G63</f>
        <v>880454.31</v>
      </c>
      <c r="H64" s="21">
        <f t="shared" si="17"/>
        <v>37</v>
      </c>
      <c r="I64" s="22">
        <f t="shared" si="17"/>
        <v>1865.26</v>
      </c>
      <c r="J64" s="21">
        <f t="shared" si="17"/>
        <v>1017</v>
      </c>
      <c r="K64" s="38">
        <f t="shared" si="17"/>
        <v>51269.51</v>
      </c>
      <c r="L64" s="21">
        <f t="shared" si="17"/>
        <v>243</v>
      </c>
      <c r="M64" s="38">
        <f t="shared" si="17"/>
        <v>12250.24</v>
      </c>
      <c r="O64" s="34"/>
    </row>
    <row r="65" spans="2:15" s="23" customFormat="1" ht="28.15" customHeight="1" x14ac:dyDescent="0.3">
      <c r="B65" s="19" t="s">
        <v>67</v>
      </c>
      <c r="C65" s="20"/>
      <c r="D65" s="21">
        <f t="shared" ref="D65:M65" si="18">SUM(D64,D61,D58,D55,D52,D49,D44,D40,D37,D34,D30,D27,D24,D21,D18,D15,D12,D9)</f>
        <v>1354033</v>
      </c>
      <c r="E65" s="22">
        <f t="shared" si="18"/>
        <v>104013828.22</v>
      </c>
      <c r="F65" s="21">
        <f t="shared" si="18"/>
        <v>848270</v>
      </c>
      <c r="G65" s="22">
        <f t="shared" si="18"/>
        <v>63299357.099999994</v>
      </c>
      <c r="H65" s="21">
        <f t="shared" si="18"/>
        <v>17788</v>
      </c>
      <c r="I65" s="22">
        <f t="shared" si="18"/>
        <v>1286782.19</v>
      </c>
      <c r="J65" s="21">
        <f t="shared" si="18"/>
        <v>370966</v>
      </c>
      <c r="K65" s="38">
        <f t="shared" si="18"/>
        <v>30145870.359999999</v>
      </c>
      <c r="L65" s="21">
        <f t="shared" si="18"/>
        <v>117009</v>
      </c>
      <c r="M65" s="38">
        <f t="shared" si="18"/>
        <v>9281818.5700000003</v>
      </c>
      <c r="O65" s="35"/>
    </row>
    <row r="66" spans="2:15" x14ac:dyDescent="0.3">
      <c r="E66" s="18"/>
      <c r="F66" s="18"/>
    </row>
    <row r="67" spans="2:15" x14ac:dyDescent="0.3">
      <c r="D67" s="18"/>
      <c r="O67" s="26"/>
    </row>
    <row r="68" spans="2:15" x14ac:dyDescent="0.3">
      <c r="D68" s="18"/>
      <c r="E68" s="18"/>
      <c r="F68" s="18"/>
    </row>
    <row r="69" spans="2:15" x14ac:dyDescent="0.3">
      <c r="D69" s="18"/>
      <c r="E69" s="18"/>
      <c r="F69" s="18"/>
      <c r="G69" s="18"/>
      <c r="H69" s="18"/>
      <c r="I69" s="18"/>
      <c r="J69" s="18"/>
      <c r="K69" s="18"/>
      <c r="L69" s="18"/>
      <c r="M69" s="18"/>
    </row>
    <row r="70" spans="2:15" x14ac:dyDescent="0.3">
      <c r="D70" s="18"/>
    </row>
    <row r="71" spans="2:15" x14ac:dyDescent="0.3">
      <c r="D71" s="18"/>
      <c r="E71" s="36"/>
    </row>
    <row r="72" spans="2:15" x14ac:dyDescent="0.3">
      <c r="D72" s="18"/>
      <c r="E72" s="36"/>
    </row>
    <row r="73" spans="2:15" x14ac:dyDescent="0.3">
      <c r="D73" s="18"/>
      <c r="E73" s="36"/>
    </row>
  </sheetData>
  <mergeCells count="9">
    <mergeCell ref="J5:K5"/>
    <mergeCell ref="L5:M5"/>
    <mergeCell ref="L1:M2"/>
    <mergeCell ref="B3:L3"/>
    <mergeCell ref="F4:G4"/>
    <mergeCell ref="B5:B6"/>
    <mergeCell ref="C5:C6"/>
    <mergeCell ref="F5:G5"/>
    <mergeCell ref="H5:I5"/>
  </mergeCells>
  <pageMargins left="0.19685039370078741" right="0.23622047244094491" top="0.48" bottom="0.15748031496062992" header="0.15748031496062992" footer="0.23622047244094491"/>
  <pageSetup paperSize="9" scale="50" orientation="landscape" r:id="rId1"/>
  <headerFooter differentFirst="1">
    <oddHeader>&amp;C&amp;P</oddHeader>
  </headerFooter>
  <rowBreaks count="2" manualBreakCount="2">
    <brk id="21" min="1" max="12" man="1"/>
    <brk id="40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 СМО (месяц) июнь-дек с 01.06</vt:lpstr>
      <vt:lpstr>'по СМО (месяц) июнь-дек с 01.06'!Заголовки_для_печати</vt:lpstr>
      <vt:lpstr>'по СМО (месяц) июнь-дек с 01.06'!Область_печати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2017-07-07T06:23:56Z</cp:lastPrinted>
  <dcterms:created xsi:type="dcterms:W3CDTF">2017-07-07T01:05:59Z</dcterms:created>
  <dcterms:modified xsi:type="dcterms:W3CDTF">2017-07-12T23:56:38Z</dcterms:modified>
</cp:coreProperties>
</file>